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120" windowWidth="8460" windowHeight="6285" tabRatio="857" firstSheet="12" activeTab="17"/>
  </bookViews>
  <sheets>
    <sheet name="TOTAL GERAL MEIO PRODUÇÃO" sheetId="1" r:id="rId1"/>
    <sheet name="030-COORD. INFORM." sheetId="2" r:id="rId2"/>
    <sheet name="140-FARMACIA POP. NORTE" sheetId="3" r:id="rId3"/>
    <sheet name="037-FARMACIA POP. LESTE" sheetId="4" r:id="rId4"/>
    <sheet name="039-072-SAMU" sheetId="5" r:id="rId5"/>
    <sheet name="245-CAC UAC" sheetId="6" r:id="rId6"/>
    <sheet name="254-ALMOXARIFADO" sheetId="7" r:id="rId7"/>
    <sheet name="255-TRANSPORTE" sheetId="8" r:id="rId8"/>
    <sheet name="265-MANUTENCAO" sheetId="9" r:id="rId9"/>
    <sheet name="275-CSRT" sheetId="10" r:id="rId10"/>
    <sheet name="276-ADM. PESSOAL-RH" sheetId="11" r:id="rId11"/>
    <sheet name="277-CETS" sheetId="12" r:id="rId12"/>
    <sheet name="289-291-292e293 -FMS" sheetId="13" r:id="rId13"/>
    <sheet name="GRAFICA SAUDE" sheetId="14" r:id="rId14"/>
    <sheet name="073-095-100-191-DST-AIDS" sheetId="15" r:id="rId15"/>
    <sheet name="SO 090 -CEREST  CRST" sheetId="16" r:id="rId16"/>
    <sheet name="SO113 REABILITAÇÃO FISICA" sheetId="17" r:id="rId17"/>
    <sheet name="S0041-ZOONOSES" sheetId="18" r:id="rId18"/>
    <sheet name="ALMOX.- ACERTOS" sheetId="19" r:id="rId19"/>
    <sheet name="Plan1" sheetId="20" r:id="rId20"/>
  </sheets>
  <definedNames/>
  <calcPr fullCalcOnLoad="1"/>
</workbook>
</file>

<file path=xl/sharedStrings.xml><?xml version="1.0" encoding="utf-8"?>
<sst xmlns="http://schemas.openxmlformats.org/spreadsheetml/2006/main" count="955" uniqueCount="71">
  <si>
    <t>MATERIAL e SERVIÇOS/MÊS</t>
  </si>
  <si>
    <t>Alimentos</t>
  </si>
  <si>
    <t>Água</t>
  </si>
  <si>
    <t>Aluguel de Imóveis</t>
  </si>
  <si>
    <t>Combustível</t>
  </si>
  <si>
    <t>Energia</t>
  </si>
  <si>
    <t>Enfermagem</t>
  </si>
  <si>
    <t>Confecções</t>
  </si>
  <si>
    <t>Homeopatia</t>
  </si>
  <si>
    <t>Impressos</t>
  </si>
  <si>
    <t>Imuno/Vacinas</t>
  </si>
  <si>
    <t>Lanches e Refeições</t>
  </si>
  <si>
    <t>Material de Campanha</t>
  </si>
  <si>
    <t>Material de Escritório</t>
  </si>
  <si>
    <t>Material de Informática</t>
  </si>
  <si>
    <t>Material de Laboratório</t>
  </si>
  <si>
    <t>Material de Limpeza</t>
  </si>
  <si>
    <t>Material de Manutenção</t>
  </si>
  <si>
    <t>Material de Raio X</t>
  </si>
  <si>
    <t>Material Permanente</t>
  </si>
  <si>
    <t>Medicamentos</t>
  </si>
  <si>
    <t>Ostomia</t>
  </si>
  <si>
    <t>Outros</t>
  </si>
  <si>
    <t>Pessoal de Limpeza</t>
  </si>
  <si>
    <t>Pessoal de Segurança</t>
  </si>
  <si>
    <t>Produtos Manipulados</t>
  </si>
  <si>
    <t>Reabilitação Física</t>
  </si>
  <si>
    <t>Salários</t>
  </si>
  <si>
    <t>Saúde Bucal</t>
  </si>
  <si>
    <t>Sub Judice</t>
  </si>
  <si>
    <t>Telefone</t>
  </si>
  <si>
    <t>Terapia Ocupacional</t>
  </si>
  <si>
    <t>Zoonoses</t>
  </si>
  <si>
    <t>TOTAL</t>
  </si>
  <si>
    <t>Transporte - Manutenção</t>
  </si>
  <si>
    <t>Material Combate Dengue</t>
  </si>
  <si>
    <t>Salários -  C.Ferreira</t>
  </si>
  <si>
    <t>Serviços</t>
  </si>
  <si>
    <t>COORDENADORIA INF,</t>
  </si>
  <si>
    <t>FARMACIA NORTE</t>
  </si>
  <si>
    <t>FARMACIA LESTE</t>
  </si>
  <si>
    <t>SAMU</t>
  </si>
  <si>
    <t>ALMOXARIFADO</t>
  </si>
  <si>
    <t>TRANSPORTE</t>
  </si>
  <si>
    <t>MANUTENCAO</t>
  </si>
  <si>
    <t>CRST</t>
  </si>
  <si>
    <t>ADM. PESSOAL,RH</t>
  </si>
  <si>
    <t>CETS</t>
  </si>
  <si>
    <t>289,291,292,293,FUNDO MUNICIPAL,FMS</t>
  </si>
  <si>
    <t>GRAFICA</t>
  </si>
  <si>
    <t>073,095,100,191,DST AIDS</t>
  </si>
  <si>
    <t>REBILITACAO FISICA</t>
  </si>
  <si>
    <t>ZOONOSES</t>
  </si>
  <si>
    <t>Dietas e Suplemento alimentar</t>
  </si>
  <si>
    <t>Manutenção de Veiculos</t>
  </si>
  <si>
    <t>Outros Serviços</t>
  </si>
  <si>
    <t>Telefonia Movel</t>
  </si>
  <si>
    <t>CAC - UAC</t>
  </si>
  <si>
    <t>Aluguel de Veiculos</t>
  </si>
  <si>
    <t>Contratos - Rede</t>
  </si>
  <si>
    <t>Contratos - Laboratório</t>
  </si>
  <si>
    <t>Material Seg. Trabalho</t>
  </si>
  <si>
    <t>Medicamentos Zoonoses</t>
  </si>
  <si>
    <t>Outros Adesivagem</t>
  </si>
  <si>
    <t>alox. Acertos</t>
  </si>
  <si>
    <t>Previdencia/beneficios</t>
  </si>
  <si>
    <t>Valor apropriado-Rec. Proprios</t>
  </si>
  <si>
    <t>Valor apropriado-Rec. Federal</t>
  </si>
  <si>
    <t>Contratos - DST/AIDS</t>
  </si>
  <si>
    <t>Contratos - castração</t>
  </si>
  <si>
    <t xml:space="preserve">                           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</si>
</sst>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_ ;\-#,##0.00\ 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39" fontId="3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39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7" fontId="4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39" fontId="3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39" fontId="4" fillId="0" borderId="10" xfId="0" applyNumberFormat="1" applyFont="1" applyBorder="1" applyAlignment="1">
      <alignment/>
    </xf>
    <xf numFmtId="39" fontId="4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/>
    </xf>
    <xf numFmtId="39" fontId="4" fillId="33" borderId="10" xfId="0" applyNumberFormat="1" applyFont="1" applyFill="1" applyBorder="1" applyAlignment="1">
      <alignment/>
    </xf>
    <xf numFmtId="39" fontId="2" fillId="0" borderId="10" xfId="0" applyNumberFormat="1" applyFont="1" applyBorder="1" applyAlignment="1">
      <alignment horizontal="center"/>
    </xf>
    <xf numFmtId="39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9" fontId="3" fillId="33" borderId="12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39" fontId="3" fillId="34" borderId="10" xfId="0" applyNumberFormat="1" applyFont="1" applyFill="1" applyBorder="1" applyAlignment="1">
      <alignment/>
    </xf>
    <xf numFmtId="39" fontId="3" fillId="35" borderId="10" xfId="0" applyNumberFormat="1" applyFont="1" applyFill="1" applyBorder="1" applyAlignment="1">
      <alignment/>
    </xf>
    <xf numFmtId="39" fontId="0" fillId="0" borderId="0" xfId="0" applyNumberFormat="1" applyAlignment="1">
      <alignment/>
    </xf>
    <xf numFmtId="4" fontId="2" fillId="0" borderId="10" xfId="0" applyNumberFormat="1" applyFont="1" applyBorder="1" applyAlignment="1">
      <alignment/>
    </xf>
    <xf numFmtId="17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P7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43" sqref="E43"/>
    </sheetView>
  </sheetViews>
  <sheetFormatPr defaultColWidth="9.140625" defaultRowHeight="12.75"/>
  <cols>
    <col min="1" max="1" width="0.85546875" style="0" customWidth="1"/>
    <col min="2" max="2" width="26.00390625" style="0" customWidth="1"/>
    <col min="3" max="10" width="12.28125" style="0" customWidth="1"/>
    <col min="11" max="11" width="11.28125" style="0" customWidth="1"/>
    <col min="12" max="12" width="11.28125" style="0" bestFit="1" customWidth="1"/>
    <col min="13" max="13" width="11.28125" style="0" customWidth="1"/>
    <col min="14" max="14" width="14.00390625" style="0" customWidth="1"/>
    <col min="15" max="15" width="12.7109375" style="0" customWidth="1"/>
    <col min="16" max="16" width="9.28125" style="0" bestFit="1" customWidth="1"/>
  </cols>
  <sheetData>
    <row r="1" spans="2:14" ht="12.75">
      <c r="B1" s="9" t="s">
        <v>0</v>
      </c>
      <c r="C1" s="10">
        <v>40909</v>
      </c>
      <c r="D1" s="10">
        <v>40940</v>
      </c>
      <c r="E1" s="10">
        <v>40969</v>
      </c>
      <c r="F1" s="10">
        <v>41000</v>
      </c>
      <c r="G1" s="10">
        <v>41030</v>
      </c>
      <c r="H1" s="10">
        <v>41061</v>
      </c>
      <c r="I1" s="10">
        <v>41091</v>
      </c>
      <c r="J1" s="10">
        <v>41122</v>
      </c>
      <c r="K1" s="10">
        <v>41153</v>
      </c>
      <c r="L1" s="10">
        <v>41183</v>
      </c>
      <c r="M1" s="10">
        <v>41214</v>
      </c>
      <c r="N1" s="10">
        <v>41244</v>
      </c>
    </row>
    <row r="2" spans="2:14" ht="12.75">
      <c r="B2" s="11" t="s">
        <v>1</v>
      </c>
      <c r="C2" s="12">
        <f>'030-COORD. INFORM.'!C2+'140-FARMACIA POP. NORTE'!C2+'037-FARMACIA POP. LESTE'!C2+'245-CAC UAC'!C2+'254-ALMOXARIFADO'!C2+'255-TRANSPORTE'!C2+'265-MANUTENCAO'!C2+'275-CSRT'!C2+'276-ADM. PESSOAL-RH'!C2+'277-CETS'!C2+'289-291-292e293 -FMS'!C2+'GRAFICA SAUDE'!C2+'073-095-100-191-DST-AIDS'!C2+'SO 090 -CEREST  CRST'!C2+'SO113 REABILITAÇÃO FISICA'!C2+'S0041-ZOONOSES'!C2+'ALMOX.- ACERTOS'!C2+'039-072-SAMU'!C2</f>
        <v>252.93</v>
      </c>
      <c r="D2" s="12">
        <f>'030-COORD. INFORM.'!D2+'140-FARMACIA POP. NORTE'!D2+'037-FARMACIA POP. LESTE'!D2+'245-CAC UAC'!D2+'254-ALMOXARIFADO'!D2+'255-TRANSPORTE'!D2+'265-MANUTENCAO'!D2+'275-CSRT'!D2+'276-ADM. PESSOAL-RH'!D2+'277-CETS'!D2+'289-291-292e293 -FMS'!D2+'GRAFICA SAUDE'!D2+'073-095-100-191-DST-AIDS'!D2+'SO 090 -CEREST  CRST'!D2+'SO113 REABILITAÇÃO FISICA'!D2+'S0041-ZOONOSES'!D2+'ALMOX.- ACERTOS'!D2+'039-072-SAMU'!D2</f>
        <v>468.87000000000006</v>
      </c>
      <c r="E2" s="12">
        <f>'030-COORD. INFORM.'!E2+'140-FARMACIA POP. NORTE'!E2+'037-FARMACIA POP. LESTE'!E2+'245-CAC UAC'!E2+'254-ALMOXARIFADO'!E2+'255-TRANSPORTE'!E2+'265-MANUTENCAO'!E2+'275-CSRT'!E2+'276-ADM. PESSOAL-RH'!E2+'277-CETS'!E2+'289-291-292e293 -FMS'!E2+'GRAFICA SAUDE'!E2+'073-095-100-191-DST-AIDS'!E2+'SO 090 -CEREST  CRST'!E2+'SO113 REABILITAÇÃO FISICA'!E2+'S0041-ZOONOSES'!E2+'ALMOX.- ACERTOS'!E2+'039-072-SAMU'!E2</f>
        <v>882.3</v>
      </c>
      <c r="F2" s="12">
        <f>'030-COORD. INFORM.'!F2+'140-FARMACIA POP. NORTE'!F2+'037-FARMACIA POP. LESTE'!F2+'245-CAC UAC'!F2+'254-ALMOXARIFADO'!F2+'255-TRANSPORTE'!F2+'265-MANUTENCAO'!F2+'275-CSRT'!F2+'276-ADM. PESSOAL-RH'!F2+'277-CETS'!F2+'289-291-292e293 -FMS'!F2+'GRAFICA SAUDE'!F2+'073-095-100-191-DST-AIDS'!F2+'SO 090 -CEREST  CRST'!F2+'SO113 REABILITAÇÃO FISICA'!F2+'S0041-ZOONOSES'!F2+'ALMOX.- ACERTOS'!F2+'039-072-SAMU'!F2</f>
        <v>18.69</v>
      </c>
      <c r="G2" s="12">
        <f>'030-COORD. INFORM.'!G2+'140-FARMACIA POP. NORTE'!G2+'037-FARMACIA POP. LESTE'!G2+'245-CAC UAC'!G2+'254-ALMOXARIFADO'!G2+'255-TRANSPORTE'!G2+'265-MANUTENCAO'!G2+'275-CSRT'!G2+'276-ADM. PESSOAL-RH'!G2+'277-CETS'!G2+'289-291-292e293 -FMS'!G2+'GRAFICA SAUDE'!G2+'073-095-100-191-DST-AIDS'!G2+'SO 090 -CEREST  CRST'!G2+'SO113 REABILITAÇÃO FISICA'!G2+'S0041-ZOONOSES'!G2+'ALMOX.- ACERTOS'!G2+'039-072-SAMU'!G2</f>
        <v>0</v>
      </c>
      <c r="H2" s="12">
        <f>'030-COORD. INFORM.'!H2+'140-FARMACIA POP. NORTE'!H2+'037-FARMACIA POP. LESTE'!H2+'245-CAC UAC'!H2+'254-ALMOXARIFADO'!H2+'255-TRANSPORTE'!H2+'265-MANUTENCAO'!H2+'275-CSRT'!H2+'276-ADM. PESSOAL-RH'!H2+'277-CETS'!H2+'289-291-292e293 -FMS'!H2+'GRAFICA SAUDE'!H2+'073-095-100-191-DST-AIDS'!H2+'SO 090 -CEREST  CRST'!H2+'SO113 REABILITAÇÃO FISICA'!H2+'S0041-ZOONOSES'!H2+'ALMOX.- ACERTOS'!H2+'039-072-SAMU'!H2</f>
        <v>661.27</v>
      </c>
      <c r="I2" s="12">
        <f>'030-COORD. INFORM.'!I2+'140-FARMACIA POP. NORTE'!I2+'037-FARMACIA POP. LESTE'!I2+'245-CAC UAC'!I2+'254-ALMOXARIFADO'!I2+'255-TRANSPORTE'!I2+'265-MANUTENCAO'!I2+'275-CSRT'!I2+'276-ADM. PESSOAL-RH'!I2+'277-CETS'!I2+'289-291-292e293 -FMS'!I2+'GRAFICA SAUDE'!I2+'073-095-100-191-DST-AIDS'!I2+'SO 090 -CEREST  CRST'!I2+'SO113 REABILITAÇÃO FISICA'!I2+'S0041-ZOONOSES'!I2+'ALMOX.- ACERTOS'!I2+'039-072-SAMU'!I2</f>
        <v>1453.69</v>
      </c>
      <c r="J2" s="12">
        <f>'030-COORD. INFORM.'!J2+'140-FARMACIA POP. NORTE'!J2+'037-FARMACIA POP. LESTE'!J2+'245-CAC UAC'!J2+'254-ALMOXARIFADO'!J2+'255-TRANSPORTE'!J2+'265-MANUTENCAO'!J2+'275-CSRT'!J2+'276-ADM. PESSOAL-RH'!J2+'277-CETS'!J2+'289-291-292e293 -FMS'!J2+'GRAFICA SAUDE'!J2+'073-095-100-191-DST-AIDS'!J2+'SO 090 -CEREST  CRST'!J2+'SO113 REABILITAÇÃO FISICA'!J2+'S0041-ZOONOSES'!J2+'ALMOX.- ACERTOS'!J2+'039-072-SAMU'!J2</f>
        <v>87.99</v>
      </c>
      <c r="K2" s="12">
        <f>'030-COORD. INFORM.'!K2+'140-FARMACIA POP. NORTE'!K2+'037-FARMACIA POP. LESTE'!K2+'245-CAC UAC'!K2+'254-ALMOXARIFADO'!K2+'255-TRANSPORTE'!K2+'265-MANUTENCAO'!K2+'275-CSRT'!K2+'276-ADM. PESSOAL-RH'!K2+'277-CETS'!K2+'289-291-292e293 -FMS'!K2+'GRAFICA SAUDE'!K2+'073-095-100-191-DST-AIDS'!K2+'SO 090 -CEREST  CRST'!K2+'SO113 REABILITAÇÃO FISICA'!K2+'S0041-ZOONOSES'!K2+'ALMOX.- ACERTOS'!K2+'039-072-SAMU'!K2</f>
        <v>279.96000000000004</v>
      </c>
      <c r="L2" s="12">
        <f>'030-COORD. INFORM.'!L2+'140-FARMACIA POP. NORTE'!L2+'037-FARMACIA POP. LESTE'!L2+'245-CAC UAC'!L2+'254-ALMOXARIFADO'!L2+'255-TRANSPORTE'!L2+'265-MANUTENCAO'!L2+'275-CSRT'!L2+'276-ADM. PESSOAL-RH'!L2+'277-CETS'!L2+'289-291-292e293 -FMS'!L2+'GRAFICA SAUDE'!L2+'073-095-100-191-DST-AIDS'!L2+'SO 090 -CEREST  CRST'!L2+'SO113 REABILITAÇÃO FISICA'!L2+'S0041-ZOONOSES'!L2+'ALMOX.- ACERTOS'!L2+'039-072-SAMU'!L2</f>
        <v>340.91</v>
      </c>
      <c r="M2" s="12">
        <f>'030-COORD. INFORM.'!M2+'140-FARMACIA POP. NORTE'!M2+'037-FARMACIA POP. LESTE'!M2+'245-CAC UAC'!M2+'254-ALMOXARIFADO'!M2+'255-TRANSPORTE'!M2+'265-MANUTENCAO'!M2+'275-CSRT'!M2+'276-ADM. PESSOAL-RH'!M2+'277-CETS'!M2+'289-291-292e293 -FMS'!M2+'GRAFICA SAUDE'!M2+'073-095-100-191-DST-AIDS'!M2+'SO 090 -CEREST  CRST'!M2+'SO113 REABILITAÇÃO FISICA'!M2+'S0041-ZOONOSES'!M2+'ALMOX.- ACERTOS'!M2+'039-072-SAMU'!M2</f>
        <v>1272.68</v>
      </c>
      <c r="N2" s="12">
        <f>'030-COORD. INFORM.'!N2+'140-FARMACIA POP. NORTE'!N2+'037-FARMACIA POP. LESTE'!N2+'245-CAC UAC'!N2+'254-ALMOXARIFADO'!N2+'255-TRANSPORTE'!N2+'265-MANUTENCAO'!N2+'275-CSRT'!N2+'276-ADM. PESSOAL-RH'!N2+'277-CETS'!N2+'289-291-292e293 -FMS'!N2+'GRAFICA SAUDE'!N2+'073-095-100-191-DST-AIDS'!N2+'SO 090 -CEREST  CRST'!N2+'SO113 REABILITAÇÃO FISICA'!N2+'S0041-ZOONOSES'!N2+'ALMOX.- ACERTOS'!N2+'039-072-SAMU'!N2</f>
        <v>0</v>
      </c>
    </row>
    <row r="3" spans="2:16" ht="12.75">
      <c r="B3" s="11" t="s">
        <v>2</v>
      </c>
      <c r="C3" s="12">
        <f>'030-COORD. INFORM.'!C3+'140-FARMACIA POP. NORTE'!C3+'037-FARMACIA POP. LESTE'!C3+'245-CAC UAC'!C3+'254-ALMOXARIFADO'!C3+'255-TRANSPORTE'!C3+'265-MANUTENCAO'!C3+'275-CSRT'!C3+'276-ADM. PESSOAL-RH'!C3+'277-CETS'!C3+'289-291-292e293 -FMS'!C3+'GRAFICA SAUDE'!C3+'073-095-100-191-DST-AIDS'!C3+'SO 090 -CEREST  CRST'!C3+'SO113 REABILITAÇÃO FISICA'!C3+'S0041-ZOONOSES'!C3+'ALMOX.- ACERTOS'!C3+'039-072-SAMU'!C3</f>
        <v>48991.75000000001</v>
      </c>
      <c r="D3" s="12">
        <f>'030-COORD. INFORM.'!D3+'140-FARMACIA POP. NORTE'!D3+'037-FARMACIA POP. LESTE'!D3+'245-CAC UAC'!D3+'254-ALMOXARIFADO'!D3+'255-TRANSPORTE'!D3+'265-MANUTENCAO'!D3+'275-CSRT'!D3+'276-ADM. PESSOAL-RH'!D3+'277-CETS'!D3+'289-291-292e293 -FMS'!D3+'GRAFICA SAUDE'!D3+'073-095-100-191-DST-AIDS'!D3+'SO 090 -CEREST  CRST'!D3+'SO113 REABILITAÇÃO FISICA'!D3+'S0041-ZOONOSES'!D3+'ALMOX.- ACERTOS'!D3+'039-072-SAMU'!D3</f>
        <v>35719.22</v>
      </c>
      <c r="E3" s="12">
        <f>'030-COORD. INFORM.'!E3+'140-FARMACIA POP. NORTE'!E3+'037-FARMACIA POP. LESTE'!E3+'245-CAC UAC'!E3+'254-ALMOXARIFADO'!E3+'255-TRANSPORTE'!E3+'265-MANUTENCAO'!E3+'275-CSRT'!E3+'276-ADM. PESSOAL-RH'!E3+'277-CETS'!E3+'289-291-292e293 -FMS'!E3+'GRAFICA SAUDE'!E3+'073-095-100-191-DST-AIDS'!E3+'SO 090 -CEREST  CRST'!E3+'SO113 REABILITAÇÃO FISICA'!E3+'S0041-ZOONOSES'!E3+'ALMOX.- ACERTOS'!E3+'039-072-SAMU'!E3</f>
        <v>32589.32</v>
      </c>
      <c r="F3" s="12">
        <f>'030-COORD. INFORM.'!F3+'140-FARMACIA POP. NORTE'!F3+'037-FARMACIA POP. LESTE'!F3+'245-CAC UAC'!F3+'254-ALMOXARIFADO'!F3+'255-TRANSPORTE'!F3+'265-MANUTENCAO'!F3+'275-CSRT'!F3+'276-ADM. PESSOAL-RH'!F3+'277-CETS'!F3+'289-291-292e293 -FMS'!F3+'GRAFICA SAUDE'!F3+'073-095-100-191-DST-AIDS'!F3+'SO 090 -CEREST  CRST'!F3+'SO113 REABILITAÇÃO FISICA'!F3+'S0041-ZOONOSES'!F3+'ALMOX.- ACERTOS'!F3+'039-072-SAMU'!F3</f>
        <v>32040.1</v>
      </c>
      <c r="G3" s="12">
        <f>'030-COORD. INFORM.'!G3+'140-FARMACIA POP. NORTE'!G3+'037-FARMACIA POP. LESTE'!G3+'245-CAC UAC'!G3+'254-ALMOXARIFADO'!G3+'255-TRANSPORTE'!G3+'265-MANUTENCAO'!G3+'275-CSRT'!G3+'276-ADM. PESSOAL-RH'!G3+'277-CETS'!G3+'289-291-292e293 -FMS'!G3+'GRAFICA SAUDE'!G3+'073-095-100-191-DST-AIDS'!G3+'SO 090 -CEREST  CRST'!G3+'SO113 REABILITAÇÃO FISICA'!G3+'S0041-ZOONOSES'!G3+'ALMOX.- ACERTOS'!G3+'039-072-SAMU'!G3</f>
        <v>30018.9</v>
      </c>
      <c r="H3" s="12">
        <f>'030-COORD. INFORM.'!H3+'140-FARMACIA POP. NORTE'!H3+'037-FARMACIA POP. LESTE'!H3+'245-CAC UAC'!H3+'254-ALMOXARIFADO'!H3+'255-TRANSPORTE'!H3+'265-MANUTENCAO'!H3+'275-CSRT'!H3+'276-ADM. PESSOAL-RH'!H3+'277-CETS'!H3+'289-291-292e293 -FMS'!H3+'GRAFICA SAUDE'!H3+'073-095-100-191-DST-AIDS'!H3+'SO 090 -CEREST  CRST'!H3+'SO113 REABILITAÇÃO FISICA'!H3+'S0041-ZOONOSES'!H3+'ALMOX.- ACERTOS'!H3+'039-072-SAMU'!H3</f>
        <v>28064.939999999995</v>
      </c>
      <c r="I3" s="12">
        <f>'030-COORD. INFORM.'!I3+'140-FARMACIA POP. NORTE'!I3+'037-FARMACIA POP. LESTE'!I3+'245-CAC UAC'!I3+'254-ALMOXARIFADO'!I3+'255-TRANSPORTE'!I3+'265-MANUTENCAO'!I3+'275-CSRT'!I3+'276-ADM. PESSOAL-RH'!I3+'277-CETS'!I3+'289-291-292e293 -FMS'!I3+'GRAFICA SAUDE'!I3+'073-095-100-191-DST-AIDS'!I3+'SO 090 -CEREST  CRST'!I3+'SO113 REABILITAÇÃO FISICA'!I3+'S0041-ZOONOSES'!I3+'ALMOX.- ACERTOS'!I3+'039-072-SAMU'!I3</f>
        <v>28717.83</v>
      </c>
      <c r="J3" s="12">
        <f>'030-COORD. INFORM.'!J3+'140-FARMACIA POP. NORTE'!J3+'037-FARMACIA POP. LESTE'!J3+'245-CAC UAC'!J3+'254-ALMOXARIFADO'!J3+'255-TRANSPORTE'!J3+'265-MANUTENCAO'!J3+'275-CSRT'!J3+'276-ADM. PESSOAL-RH'!J3+'277-CETS'!J3+'289-291-292e293 -FMS'!J3+'GRAFICA SAUDE'!J3+'073-095-100-191-DST-AIDS'!J3+'SO 090 -CEREST  CRST'!J3+'SO113 REABILITAÇÃO FISICA'!J3+'S0041-ZOONOSES'!J3+'ALMOX.- ACERTOS'!J3+'039-072-SAMU'!J3</f>
        <v>32849.14</v>
      </c>
      <c r="K3" s="12">
        <f>'030-COORD. INFORM.'!K3+'140-FARMACIA POP. NORTE'!K3+'037-FARMACIA POP. LESTE'!K3+'245-CAC UAC'!K3+'254-ALMOXARIFADO'!K3+'255-TRANSPORTE'!K3+'265-MANUTENCAO'!K3+'275-CSRT'!K3+'276-ADM. PESSOAL-RH'!K3+'277-CETS'!K3+'289-291-292e293 -FMS'!K3+'GRAFICA SAUDE'!K3+'073-095-100-191-DST-AIDS'!K3+'SO 090 -CEREST  CRST'!K3+'SO113 REABILITAÇÃO FISICA'!K3+'S0041-ZOONOSES'!K3+'ALMOX.- ACERTOS'!K3+'039-072-SAMU'!K3</f>
        <v>36035.92</v>
      </c>
      <c r="L3" s="12">
        <f>'030-COORD. INFORM.'!L3+'140-FARMACIA POP. NORTE'!L3+'037-FARMACIA POP. LESTE'!L3+'245-CAC UAC'!L3+'254-ALMOXARIFADO'!L3+'255-TRANSPORTE'!L3+'265-MANUTENCAO'!L3+'275-CSRT'!L3+'276-ADM. PESSOAL-RH'!L3+'277-CETS'!L3+'289-291-292e293 -FMS'!L3+'GRAFICA SAUDE'!L3+'073-095-100-191-DST-AIDS'!L3+'SO 090 -CEREST  CRST'!L3+'SO113 REABILITAÇÃO FISICA'!L3+'S0041-ZOONOSES'!L3+'ALMOX.- ACERTOS'!L3+'039-072-SAMU'!L3</f>
        <v>35373.51</v>
      </c>
      <c r="M3" s="12">
        <f>'030-COORD. INFORM.'!M3+'140-FARMACIA POP. NORTE'!M3+'037-FARMACIA POP. LESTE'!M3+'245-CAC UAC'!M3+'254-ALMOXARIFADO'!M3+'255-TRANSPORTE'!M3+'265-MANUTENCAO'!M3+'275-CSRT'!M3+'276-ADM. PESSOAL-RH'!M3+'277-CETS'!M3+'289-291-292e293 -FMS'!M3+'GRAFICA SAUDE'!M3+'073-095-100-191-DST-AIDS'!M3+'SO 090 -CEREST  CRST'!M3+'SO113 REABILITAÇÃO FISICA'!M3+'S0041-ZOONOSES'!M3+'ALMOX.- ACERTOS'!M3+'039-072-SAMU'!M3</f>
        <v>30374.4</v>
      </c>
      <c r="N3" s="12">
        <f>'030-COORD. INFORM.'!N3+'140-FARMACIA POP. NORTE'!N3+'037-FARMACIA POP. LESTE'!N3+'245-CAC UAC'!N3+'254-ALMOXARIFADO'!N3+'255-TRANSPORTE'!N3+'265-MANUTENCAO'!N3+'275-CSRT'!N3+'276-ADM. PESSOAL-RH'!N3+'277-CETS'!N3+'289-291-292e293 -FMS'!N3+'GRAFICA SAUDE'!N3+'073-095-100-191-DST-AIDS'!N3+'SO 090 -CEREST  CRST'!N3+'SO113 REABILITAÇÃO FISICA'!N3+'S0041-ZOONOSES'!N3+'ALMOX.- ACERTOS'!N3+'039-072-SAMU'!N3</f>
        <v>32175.960000000003</v>
      </c>
      <c r="P3" s="24"/>
    </row>
    <row r="4" spans="2:14" ht="12.75">
      <c r="B4" s="11" t="s">
        <v>3</v>
      </c>
      <c r="C4" s="12">
        <f>'030-COORD. INFORM.'!C4+'140-FARMACIA POP. NORTE'!C4+'037-FARMACIA POP. LESTE'!C4+'245-CAC UAC'!C4+'254-ALMOXARIFADO'!C4+'255-TRANSPORTE'!C4+'265-MANUTENCAO'!C4+'275-CSRT'!C4+'276-ADM. PESSOAL-RH'!C4+'277-CETS'!C4+'289-291-292e293 -FMS'!C4+'GRAFICA SAUDE'!C4+'073-095-100-191-DST-AIDS'!C4+'SO 090 -CEREST  CRST'!C4+'SO113 REABILITAÇÃO FISICA'!C4+'S0041-ZOONOSES'!C4+'ALMOX.- ACERTOS'!C4+'039-072-SAMU'!C4</f>
        <v>64886.4</v>
      </c>
      <c r="D4" s="12">
        <f>'030-COORD. INFORM.'!D4+'140-FARMACIA POP. NORTE'!D4+'037-FARMACIA POP. LESTE'!D4+'245-CAC UAC'!D4+'254-ALMOXARIFADO'!D4+'255-TRANSPORTE'!D4+'265-MANUTENCAO'!D4+'275-CSRT'!D4+'276-ADM. PESSOAL-RH'!D4+'277-CETS'!D4+'289-291-292e293 -FMS'!D4+'GRAFICA SAUDE'!D4+'073-095-100-191-DST-AIDS'!D4+'SO 090 -CEREST  CRST'!D4+'SO113 REABILITAÇÃO FISICA'!D4+'S0041-ZOONOSES'!D4+'ALMOX.- ACERTOS'!D4+'039-072-SAMU'!D4</f>
        <v>64886.4</v>
      </c>
      <c r="E4" s="12">
        <f>'030-COORD. INFORM.'!E4+'140-FARMACIA POP. NORTE'!E4+'037-FARMACIA POP. LESTE'!E4+'245-CAC UAC'!E4+'254-ALMOXARIFADO'!E4+'255-TRANSPORTE'!E4+'265-MANUTENCAO'!E4+'275-CSRT'!E4+'276-ADM. PESSOAL-RH'!E4+'277-CETS'!E4+'289-291-292e293 -FMS'!E4+'GRAFICA SAUDE'!E4+'073-095-100-191-DST-AIDS'!E4+'SO 090 -CEREST  CRST'!E4+'SO113 REABILITAÇÃO FISICA'!E4+'S0041-ZOONOSES'!E4+'ALMOX.- ACERTOS'!E4+'039-072-SAMU'!E4</f>
        <v>64886.4</v>
      </c>
      <c r="F4" s="12">
        <f>'030-COORD. INFORM.'!F4+'140-FARMACIA POP. NORTE'!F4+'037-FARMACIA POP. LESTE'!F4+'245-CAC UAC'!F4+'254-ALMOXARIFADO'!F4+'255-TRANSPORTE'!F4+'265-MANUTENCAO'!F4+'275-CSRT'!F4+'276-ADM. PESSOAL-RH'!F4+'277-CETS'!F4+'289-291-292e293 -FMS'!F4+'GRAFICA SAUDE'!F4+'073-095-100-191-DST-AIDS'!F4+'SO 090 -CEREST  CRST'!F4+'SO113 REABILITAÇÃO FISICA'!F4+'S0041-ZOONOSES'!F4+'ALMOX.- ACERTOS'!F4+'039-072-SAMU'!F4</f>
        <v>64886.4</v>
      </c>
      <c r="G4" s="12">
        <f>'030-COORD. INFORM.'!G4+'140-FARMACIA POP. NORTE'!G4+'037-FARMACIA POP. LESTE'!G4+'245-CAC UAC'!G4+'254-ALMOXARIFADO'!G4+'255-TRANSPORTE'!G4+'265-MANUTENCAO'!G4+'275-CSRT'!G4+'276-ADM. PESSOAL-RH'!G4+'277-CETS'!G4+'289-291-292e293 -FMS'!G4+'GRAFICA SAUDE'!G4+'073-095-100-191-DST-AIDS'!G4+'SO 090 -CEREST  CRST'!G4+'SO113 REABILITAÇÃO FISICA'!G4+'S0041-ZOONOSES'!G4+'ALMOX.- ACERTOS'!G4+'039-072-SAMU'!G4</f>
        <v>64886.4</v>
      </c>
      <c r="H4" s="12">
        <f>'030-COORD. INFORM.'!H4+'140-FARMACIA POP. NORTE'!H4+'037-FARMACIA POP. LESTE'!H4+'245-CAC UAC'!H4+'254-ALMOXARIFADO'!H4+'255-TRANSPORTE'!H4+'265-MANUTENCAO'!H4+'275-CSRT'!H4+'276-ADM. PESSOAL-RH'!H4+'277-CETS'!H4+'289-291-292e293 -FMS'!H4+'GRAFICA SAUDE'!H4+'073-095-100-191-DST-AIDS'!H4+'SO 090 -CEREST  CRST'!H4+'SO113 REABILITAÇÃO FISICA'!H4+'S0041-ZOONOSES'!H4+'ALMOX.- ACERTOS'!H4+'039-072-SAMU'!H4</f>
        <v>64886.4</v>
      </c>
      <c r="I4" s="12">
        <f>'030-COORD. INFORM.'!I4+'140-FARMACIA POP. NORTE'!I4+'037-FARMACIA POP. LESTE'!I4+'245-CAC UAC'!I4+'254-ALMOXARIFADO'!I4+'255-TRANSPORTE'!I4+'265-MANUTENCAO'!I4+'275-CSRT'!I4+'276-ADM. PESSOAL-RH'!I4+'277-CETS'!I4+'289-291-292e293 -FMS'!I4+'GRAFICA SAUDE'!I4+'073-095-100-191-DST-AIDS'!I4+'SO 090 -CEREST  CRST'!I4+'SO113 REABILITAÇÃO FISICA'!I4+'S0041-ZOONOSES'!I4+'ALMOX.- ACERTOS'!I4+'039-072-SAMU'!I4</f>
        <v>69089.4</v>
      </c>
      <c r="J4" s="12">
        <f>'030-COORD. INFORM.'!J4+'140-FARMACIA POP. NORTE'!J4+'037-FARMACIA POP. LESTE'!J4+'245-CAC UAC'!J4+'254-ALMOXARIFADO'!J4+'255-TRANSPORTE'!J4+'265-MANUTENCAO'!J4+'275-CSRT'!J4+'276-ADM. PESSOAL-RH'!J4+'277-CETS'!J4+'289-291-292e293 -FMS'!J4+'GRAFICA SAUDE'!J4+'073-095-100-191-DST-AIDS'!J4+'SO 090 -CEREST  CRST'!J4+'SO113 REABILITAÇÃO FISICA'!J4+'S0041-ZOONOSES'!J4+'ALMOX.- ACERTOS'!J4+'039-072-SAMU'!J4</f>
        <v>69089.4</v>
      </c>
      <c r="K4" s="12">
        <f>'030-COORD. INFORM.'!K4+'140-FARMACIA POP. NORTE'!K4+'037-FARMACIA POP. LESTE'!K4+'245-CAC UAC'!K4+'254-ALMOXARIFADO'!K4+'255-TRANSPORTE'!K4+'265-MANUTENCAO'!K4+'275-CSRT'!K4+'276-ADM. PESSOAL-RH'!K4+'277-CETS'!K4+'289-291-292e293 -FMS'!K4+'GRAFICA SAUDE'!K4+'073-095-100-191-DST-AIDS'!K4+'SO 090 -CEREST  CRST'!K4+'SO113 REABILITAÇÃO FISICA'!K4+'S0041-ZOONOSES'!K4+'ALMOX.- ACERTOS'!K4+'039-072-SAMU'!K4</f>
        <v>69089.4</v>
      </c>
      <c r="L4" s="12">
        <f>'030-COORD. INFORM.'!L4+'140-FARMACIA POP. NORTE'!L4+'037-FARMACIA POP. LESTE'!L4+'245-CAC UAC'!L4+'254-ALMOXARIFADO'!L4+'255-TRANSPORTE'!L4+'265-MANUTENCAO'!L4+'275-CSRT'!L4+'276-ADM. PESSOAL-RH'!L4+'277-CETS'!L4+'289-291-292e293 -FMS'!L4+'GRAFICA SAUDE'!L4+'073-095-100-191-DST-AIDS'!L4+'SO 090 -CEREST  CRST'!L4+'SO113 REABILITAÇÃO FISICA'!L4+'S0041-ZOONOSES'!L4+'ALMOX.- ACERTOS'!L4+'039-072-SAMU'!L4</f>
        <v>69089.4</v>
      </c>
      <c r="M4" s="12">
        <f>'030-COORD. INFORM.'!M4+'140-FARMACIA POP. NORTE'!M4+'037-FARMACIA POP. LESTE'!M4+'245-CAC UAC'!M4+'254-ALMOXARIFADO'!M4+'255-TRANSPORTE'!M4+'265-MANUTENCAO'!M4+'275-CSRT'!M4+'276-ADM. PESSOAL-RH'!M4+'277-CETS'!M4+'289-291-292e293 -FMS'!M4+'GRAFICA SAUDE'!M4+'073-095-100-191-DST-AIDS'!M4+'SO 090 -CEREST  CRST'!M4+'SO113 REABILITAÇÃO FISICA'!M4+'S0041-ZOONOSES'!M4+'ALMOX.- ACERTOS'!M4+'039-072-SAMU'!M4</f>
        <v>69089.4</v>
      </c>
      <c r="N4" s="12">
        <f>'030-COORD. INFORM.'!N4+'140-FARMACIA POP. NORTE'!N4+'037-FARMACIA POP. LESTE'!N4+'245-CAC UAC'!N4+'254-ALMOXARIFADO'!N4+'255-TRANSPORTE'!N4+'265-MANUTENCAO'!N4+'275-CSRT'!N4+'276-ADM. PESSOAL-RH'!N4+'277-CETS'!N4+'289-291-292e293 -FMS'!N4+'GRAFICA SAUDE'!N4+'073-095-100-191-DST-AIDS'!N4+'SO 090 -CEREST  CRST'!N4+'SO113 REABILITAÇÃO FISICA'!N4+'S0041-ZOONOSES'!N4+'ALMOX.- ACERTOS'!N4+'039-072-SAMU'!N4</f>
        <v>69089.4</v>
      </c>
    </row>
    <row r="5" spans="2:14" ht="12.75">
      <c r="B5" s="11" t="s">
        <v>58</v>
      </c>
      <c r="C5" s="12">
        <f>'030-COORD. INFORM.'!C5+'140-FARMACIA POP. NORTE'!C5+'037-FARMACIA POP. LESTE'!C5+'245-CAC UAC'!C5+'254-ALMOXARIFADO'!C5+'255-TRANSPORTE'!C5+'265-MANUTENCAO'!C5+'275-CSRT'!C5+'276-ADM. PESSOAL-RH'!C5+'277-CETS'!C5+'289-291-292e293 -FMS'!C5+'GRAFICA SAUDE'!C5+'073-095-100-191-DST-AIDS'!C5+'SO 090 -CEREST  CRST'!C5+'SO113 REABILITAÇÃO FISICA'!C5+'S0041-ZOONOSES'!C5+'ALMOX.- ACERTOS'!C5+'039-072-SAMU'!C5</f>
        <v>0</v>
      </c>
      <c r="D5" s="12">
        <f>'030-COORD. INFORM.'!D5+'140-FARMACIA POP. NORTE'!D5+'037-FARMACIA POP. LESTE'!D5+'245-CAC UAC'!D5+'254-ALMOXARIFADO'!D5+'255-TRANSPORTE'!D5+'265-MANUTENCAO'!D5+'275-CSRT'!D5+'276-ADM. PESSOAL-RH'!D5+'277-CETS'!D5+'289-291-292e293 -FMS'!D5+'GRAFICA SAUDE'!D5+'073-095-100-191-DST-AIDS'!D5+'SO 090 -CEREST  CRST'!D5+'SO113 REABILITAÇÃO FISICA'!D5+'S0041-ZOONOSES'!D5+'ALMOX.- ACERTOS'!D5+'039-072-SAMU'!D5</f>
        <v>0</v>
      </c>
      <c r="E5" s="12">
        <f>'030-COORD. INFORM.'!E5+'140-FARMACIA POP. NORTE'!E5+'037-FARMACIA POP. LESTE'!E5+'245-CAC UAC'!E5+'254-ALMOXARIFADO'!E5+'255-TRANSPORTE'!E5+'265-MANUTENCAO'!E5+'275-CSRT'!E5+'276-ADM. PESSOAL-RH'!E5+'277-CETS'!E5+'289-291-292e293 -FMS'!E5+'GRAFICA SAUDE'!E5+'073-095-100-191-DST-AIDS'!E5+'SO 090 -CEREST  CRST'!E5+'SO113 REABILITAÇÃO FISICA'!E5+'S0041-ZOONOSES'!E5+'ALMOX.- ACERTOS'!E5+'039-072-SAMU'!E5</f>
        <v>0</v>
      </c>
      <c r="F5" s="12">
        <f>'030-COORD. INFORM.'!F5+'140-FARMACIA POP. NORTE'!F5+'037-FARMACIA POP. LESTE'!F5+'245-CAC UAC'!F5+'254-ALMOXARIFADO'!F5+'255-TRANSPORTE'!F5+'265-MANUTENCAO'!F5+'275-CSRT'!F5+'276-ADM. PESSOAL-RH'!F5+'277-CETS'!F5+'289-291-292e293 -FMS'!F5+'GRAFICA SAUDE'!F5+'073-095-100-191-DST-AIDS'!F5+'SO 090 -CEREST  CRST'!F5+'SO113 REABILITAÇÃO FISICA'!F5+'S0041-ZOONOSES'!F5+'ALMOX.- ACERTOS'!F5+'039-072-SAMU'!F5</f>
        <v>0</v>
      </c>
      <c r="G5" s="12">
        <f>'030-COORD. INFORM.'!G5+'140-FARMACIA POP. NORTE'!G5+'037-FARMACIA POP. LESTE'!G5+'245-CAC UAC'!G5+'254-ALMOXARIFADO'!G5+'255-TRANSPORTE'!G5+'265-MANUTENCAO'!G5+'275-CSRT'!G5+'276-ADM. PESSOAL-RH'!G5+'277-CETS'!G5+'289-291-292e293 -FMS'!G5+'GRAFICA SAUDE'!G5+'073-095-100-191-DST-AIDS'!G5+'SO 090 -CEREST  CRST'!G5+'SO113 REABILITAÇÃO FISICA'!G5+'S0041-ZOONOSES'!G5+'ALMOX.- ACERTOS'!G5+'039-072-SAMU'!G5</f>
        <v>0</v>
      </c>
      <c r="H5" s="12">
        <f>'030-COORD. INFORM.'!H5+'140-FARMACIA POP. NORTE'!H5+'037-FARMACIA POP. LESTE'!H5+'245-CAC UAC'!H5+'254-ALMOXARIFADO'!H5+'255-TRANSPORTE'!H5+'265-MANUTENCAO'!H5+'275-CSRT'!H5+'276-ADM. PESSOAL-RH'!H5+'277-CETS'!H5+'289-291-292e293 -FMS'!H5+'GRAFICA SAUDE'!H5+'073-095-100-191-DST-AIDS'!H5+'SO 090 -CEREST  CRST'!H5+'SO113 REABILITAÇÃO FISICA'!H5+'S0041-ZOONOSES'!H5+'ALMOX.- ACERTOS'!H5+'039-072-SAMU'!H5</f>
        <v>0</v>
      </c>
      <c r="I5" s="12">
        <f>'030-COORD. INFORM.'!I5+'140-FARMACIA POP. NORTE'!I5+'037-FARMACIA POP. LESTE'!I5+'245-CAC UAC'!I5+'254-ALMOXARIFADO'!I5+'255-TRANSPORTE'!I5+'265-MANUTENCAO'!I5+'275-CSRT'!I5+'276-ADM. PESSOAL-RH'!I5+'277-CETS'!I5+'289-291-292e293 -FMS'!I5+'GRAFICA SAUDE'!I5+'073-095-100-191-DST-AIDS'!I5+'SO 090 -CEREST  CRST'!I5+'SO113 REABILITAÇÃO FISICA'!I5+'S0041-ZOONOSES'!I5+'ALMOX.- ACERTOS'!I5+'039-072-SAMU'!I5</f>
        <v>0</v>
      </c>
      <c r="J5" s="12">
        <f>'030-COORD. INFORM.'!J5+'140-FARMACIA POP. NORTE'!J5+'037-FARMACIA POP. LESTE'!J5+'245-CAC UAC'!J5+'254-ALMOXARIFADO'!J5+'255-TRANSPORTE'!J5+'265-MANUTENCAO'!J5+'275-CSRT'!J5+'276-ADM. PESSOAL-RH'!J5+'277-CETS'!J5+'289-291-292e293 -FMS'!J5+'GRAFICA SAUDE'!J5+'073-095-100-191-DST-AIDS'!J5+'SO 090 -CEREST  CRST'!J5+'SO113 REABILITAÇÃO FISICA'!J5+'S0041-ZOONOSES'!J5+'ALMOX.- ACERTOS'!J5+'039-072-SAMU'!J5</f>
        <v>0</v>
      </c>
      <c r="K5" s="12">
        <f>'030-COORD. INFORM.'!K5+'140-FARMACIA POP. NORTE'!K5+'037-FARMACIA POP. LESTE'!K5+'245-CAC UAC'!K5+'254-ALMOXARIFADO'!K5+'255-TRANSPORTE'!K5+'265-MANUTENCAO'!K5+'275-CSRT'!K5+'276-ADM. PESSOAL-RH'!K5+'277-CETS'!K5+'289-291-292e293 -FMS'!K5+'GRAFICA SAUDE'!K5+'073-095-100-191-DST-AIDS'!K5+'SO 090 -CEREST  CRST'!K5+'SO113 REABILITAÇÃO FISICA'!K5+'S0041-ZOONOSES'!K5+'ALMOX.- ACERTOS'!K5+'039-072-SAMU'!K5</f>
        <v>0</v>
      </c>
      <c r="L5" s="12">
        <f>'030-COORD. INFORM.'!L5+'140-FARMACIA POP. NORTE'!L5+'037-FARMACIA POP. LESTE'!L5+'245-CAC UAC'!L5+'254-ALMOXARIFADO'!L5+'255-TRANSPORTE'!L5+'265-MANUTENCAO'!L5+'275-CSRT'!L5+'276-ADM. PESSOAL-RH'!L5+'277-CETS'!L5+'289-291-292e293 -FMS'!L5+'GRAFICA SAUDE'!L5+'073-095-100-191-DST-AIDS'!L5+'SO 090 -CEREST  CRST'!L5+'SO113 REABILITAÇÃO FISICA'!L5+'S0041-ZOONOSES'!L5+'ALMOX.- ACERTOS'!L5+'039-072-SAMU'!L5</f>
        <v>0</v>
      </c>
      <c r="M5" s="12">
        <f>'030-COORD. INFORM.'!M5+'140-FARMACIA POP. NORTE'!M5+'037-FARMACIA POP. LESTE'!M5+'245-CAC UAC'!M5+'254-ALMOXARIFADO'!M5+'255-TRANSPORTE'!M5+'265-MANUTENCAO'!M5+'275-CSRT'!M5+'276-ADM. PESSOAL-RH'!M5+'277-CETS'!M5+'289-291-292e293 -FMS'!M5+'GRAFICA SAUDE'!M5+'073-095-100-191-DST-AIDS'!M5+'SO 090 -CEREST  CRST'!M5+'SO113 REABILITAÇÃO FISICA'!M5+'S0041-ZOONOSES'!M5+'ALMOX.- ACERTOS'!M5+'039-072-SAMU'!M5</f>
        <v>0</v>
      </c>
      <c r="N5" s="12">
        <f>'030-COORD. INFORM.'!N5+'140-FARMACIA POP. NORTE'!N5+'037-FARMACIA POP. LESTE'!N5+'245-CAC UAC'!N5+'254-ALMOXARIFADO'!N5+'255-TRANSPORTE'!N5+'265-MANUTENCAO'!N5+'275-CSRT'!N5+'276-ADM. PESSOAL-RH'!N5+'277-CETS'!N5+'289-291-292e293 -FMS'!N5+'GRAFICA SAUDE'!N5+'073-095-100-191-DST-AIDS'!N5+'SO 090 -CEREST  CRST'!N5+'SO113 REABILITAÇÃO FISICA'!N5+'S0041-ZOONOSES'!N5+'ALMOX.- ACERTOS'!N5+'039-072-SAMU'!N5</f>
        <v>0</v>
      </c>
    </row>
    <row r="6" spans="2:14" ht="12.75">
      <c r="B6" s="11" t="s">
        <v>4</v>
      </c>
      <c r="C6" s="12">
        <f>'030-COORD. INFORM.'!C6+'140-FARMACIA POP. NORTE'!C6+'037-FARMACIA POP. LESTE'!C6+'245-CAC UAC'!C6+'254-ALMOXARIFADO'!C6+'255-TRANSPORTE'!C6+'265-MANUTENCAO'!C6+'275-CSRT'!C6+'276-ADM. PESSOAL-RH'!C6+'277-CETS'!C6+'289-291-292e293 -FMS'!C6+'GRAFICA SAUDE'!C6+'073-095-100-191-DST-AIDS'!C6+'SO 090 -CEREST  CRST'!C6+'SO113 REABILITAÇÃO FISICA'!C6+'S0041-ZOONOSES'!C6+'ALMOX.- ACERTOS'!C6+'039-072-SAMU'!C6</f>
        <v>28758.18</v>
      </c>
      <c r="D6" s="12">
        <f>'030-COORD. INFORM.'!D6+'140-FARMACIA POP. NORTE'!D6+'037-FARMACIA POP. LESTE'!D6+'245-CAC UAC'!D6+'254-ALMOXARIFADO'!D6+'255-TRANSPORTE'!D6+'265-MANUTENCAO'!D6+'275-CSRT'!D6+'276-ADM. PESSOAL-RH'!D6+'277-CETS'!D6+'289-291-292e293 -FMS'!D6+'GRAFICA SAUDE'!D6+'073-095-100-191-DST-AIDS'!D6+'SO 090 -CEREST  CRST'!D6+'SO113 REABILITAÇÃO FISICA'!D6+'S0041-ZOONOSES'!D6+'ALMOX.- ACERTOS'!D6+'039-072-SAMU'!D6</f>
        <v>29157.79</v>
      </c>
      <c r="E6" s="12">
        <f>'030-COORD. INFORM.'!E6+'140-FARMACIA POP. NORTE'!E6+'037-FARMACIA POP. LESTE'!E6+'245-CAC UAC'!E6+'254-ALMOXARIFADO'!E6+'255-TRANSPORTE'!E6+'265-MANUTENCAO'!E6+'275-CSRT'!E6+'276-ADM. PESSOAL-RH'!E6+'277-CETS'!E6+'289-291-292e293 -FMS'!E6+'GRAFICA SAUDE'!E6+'073-095-100-191-DST-AIDS'!E6+'SO 090 -CEREST  CRST'!E6+'SO113 REABILITAÇÃO FISICA'!E6+'S0041-ZOONOSES'!E6+'ALMOX.- ACERTOS'!E6+'039-072-SAMU'!E6</f>
        <v>34473.05</v>
      </c>
      <c r="F6" s="12">
        <f>'030-COORD. INFORM.'!F6+'140-FARMACIA POP. NORTE'!F6+'037-FARMACIA POP. LESTE'!F6+'245-CAC UAC'!F6+'254-ALMOXARIFADO'!F6+'255-TRANSPORTE'!F6+'265-MANUTENCAO'!F6+'275-CSRT'!F6+'276-ADM. PESSOAL-RH'!F6+'277-CETS'!F6+'289-291-292e293 -FMS'!F6+'GRAFICA SAUDE'!F6+'073-095-100-191-DST-AIDS'!F6+'SO 090 -CEREST  CRST'!F6+'SO113 REABILITAÇÃO FISICA'!F6+'S0041-ZOONOSES'!F6+'ALMOX.- ACERTOS'!F6+'039-072-SAMU'!F6</f>
        <v>29336.460000000003</v>
      </c>
      <c r="G6" s="12">
        <f>'030-COORD. INFORM.'!G6+'140-FARMACIA POP. NORTE'!G6+'037-FARMACIA POP. LESTE'!G6+'245-CAC UAC'!G6+'254-ALMOXARIFADO'!G6+'255-TRANSPORTE'!G6+'265-MANUTENCAO'!G6+'275-CSRT'!G6+'276-ADM. PESSOAL-RH'!G6+'277-CETS'!G6+'289-291-292e293 -FMS'!G6+'GRAFICA SAUDE'!G6+'073-095-100-191-DST-AIDS'!G6+'SO 090 -CEREST  CRST'!G6+'SO113 REABILITAÇÃO FISICA'!G6+'S0041-ZOONOSES'!G6+'ALMOX.- ACERTOS'!G6+'039-072-SAMU'!G6</f>
        <v>33455.22</v>
      </c>
      <c r="H6" s="12">
        <f>'030-COORD. INFORM.'!H6+'140-FARMACIA POP. NORTE'!H6+'037-FARMACIA POP. LESTE'!H6+'245-CAC UAC'!H6+'254-ALMOXARIFADO'!H6+'255-TRANSPORTE'!H6+'265-MANUTENCAO'!H6+'275-CSRT'!H6+'276-ADM. PESSOAL-RH'!H6+'277-CETS'!H6+'289-291-292e293 -FMS'!H6+'GRAFICA SAUDE'!H6+'073-095-100-191-DST-AIDS'!H6+'SO 090 -CEREST  CRST'!H6+'SO113 REABILITAÇÃO FISICA'!H6+'S0041-ZOONOSES'!H6+'ALMOX.- ACERTOS'!H6+'039-072-SAMU'!H6</f>
        <v>27994.559999999998</v>
      </c>
      <c r="I6" s="12">
        <f>'030-COORD. INFORM.'!I6+'140-FARMACIA POP. NORTE'!I6+'037-FARMACIA POP. LESTE'!I6+'245-CAC UAC'!I6+'254-ALMOXARIFADO'!I6+'255-TRANSPORTE'!I6+'265-MANUTENCAO'!I6+'275-CSRT'!I6+'276-ADM. PESSOAL-RH'!I6+'277-CETS'!I6+'289-291-292e293 -FMS'!I6+'GRAFICA SAUDE'!I6+'073-095-100-191-DST-AIDS'!I6+'SO 090 -CEREST  CRST'!I6+'SO113 REABILITAÇÃO FISICA'!I6+'S0041-ZOONOSES'!I6+'ALMOX.- ACERTOS'!I6+'039-072-SAMU'!I6</f>
        <v>29740.699999999997</v>
      </c>
      <c r="J6" s="12">
        <f>'030-COORD. INFORM.'!J6+'140-FARMACIA POP. NORTE'!J6+'037-FARMACIA POP. LESTE'!J6+'245-CAC UAC'!J6+'254-ALMOXARIFADO'!J6+'255-TRANSPORTE'!J6+'265-MANUTENCAO'!J6+'275-CSRT'!J6+'276-ADM. PESSOAL-RH'!J6+'277-CETS'!J6+'289-291-292e293 -FMS'!J6+'GRAFICA SAUDE'!J6+'073-095-100-191-DST-AIDS'!J6+'SO 090 -CEREST  CRST'!J6+'SO113 REABILITAÇÃO FISICA'!J6+'S0041-ZOONOSES'!J6+'ALMOX.- ACERTOS'!J6+'039-072-SAMU'!J6</f>
        <v>31800.739999999998</v>
      </c>
      <c r="K6" s="12">
        <f>'030-COORD. INFORM.'!K6+'140-FARMACIA POP. NORTE'!K6+'037-FARMACIA POP. LESTE'!K6+'245-CAC UAC'!K6+'254-ALMOXARIFADO'!K6+'255-TRANSPORTE'!K6+'265-MANUTENCAO'!K6+'275-CSRT'!K6+'276-ADM. PESSOAL-RH'!K6+'277-CETS'!K6+'289-291-292e293 -FMS'!K6+'GRAFICA SAUDE'!K6+'073-095-100-191-DST-AIDS'!K6+'SO 090 -CEREST  CRST'!K6+'SO113 REABILITAÇÃO FISICA'!K6+'S0041-ZOONOSES'!K6+'ALMOX.- ACERTOS'!K6+'039-072-SAMU'!K6</f>
        <v>31177.99</v>
      </c>
      <c r="L6" s="12">
        <f>'030-COORD. INFORM.'!L6+'140-FARMACIA POP. NORTE'!L6+'037-FARMACIA POP. LESTE'!L6+'245-CAC UAC'!L6+'254-ALMOXARIFADO'!L6+'255-TRANSPORTE'!L6+'265-MANUTENCAO'!L6+'275-CSRT'!L6+'276-ADM. PESSOAL-RH'!L6+'277-CETS'!L6+'289-291-292e293 -FMS'!L6+'GRAFICA SAUDE'!L6+'073-095-100-191-DST-AIDS'!L6+'SO 090 -CEREST  CRST'!L6+'SO113 REABILITAÇÃO FISICA'!L6+'S0041-ZOONOSES'!L6+'ALMOX.- ACERTOS'!L6+'039-072-SAMU'!L6</f>
        <v>31128.440000000002</v>
      </c>
      <c r="M6" s="12">
        <f>'030-COORD. INFORM.'!M6+'140-FARMACIA POP. NORTE'!M6+'037-FARMACIA POP. LESTE'!M6+'245-CAC UAC'!M6+'254-ALMOXARIFADO'!M6+'255-TRANSPORTE'!M6+'265-MANUTENCAO'!M6+'275-CSRT'!M6+'276-ADM. PESSOAL-RH'!M6+'277-CETS'!M6+'289-291-292e293 -FMS'!M6+'GRAFICA SAUDE'!M6+'073-095-100-191-DST-AIDS'!M6+'SO 090 -CEREST  CRST'!M6+'SO113 REABILITAÇÃO FISICA'!M6+'S0041-ZOONOSES'!M6+'ALMOX.- ACERTOS'!M6+'039-072-SAMU'!M6</f>
        <v>29651.07</v>
      </c>
      <c r="N6" s="12">
        <f>'030-COORD. INFORM.'!N6+'140-FARMACIA POP. NORTE'!N6+'037-FARMACIA POP. LESTE'!N6+'245-CAC UAC'!N6+'254-ALMOXARIFADO'!N6+'255-TRANSPORTE'!N6+'265-MANUTENCAO'!N6+'275-CSRT'!N6+'276-ADM. PESSOAL-RH'!N6+'277-CETS'!N6+'289-291-292e293 -FMS'!N6+'GRAFICA SAUDE'!N6+'073-095-100-191-DST-AIDS'!N6+'SO 090 -CEREST  CRST'!N6+'SO113 REABILITAÇÃO FISICA'!N6+'S0041-ZOONOSES'!N6+'ALMOX.- ACERTOS'!N6+'039-072-SAMU'!N6</f>
        <v>29940.479999999996</v>
      </c>
    </row>
    <row r="7" spans="2:14" ht="12.75">
      <c r="B7" s="11" t="s">
        <v>7</v>
      </c>
      <c r="C7" s="12">
        <f>'030-COORD. INFORM.'!C7+'140-FARMACIA POP. NORTE'!C7+'037-FARMACIA POP. LESTE'!C7+'245-CAC UAC'!C7+'254-ALMOXARIFADO'!C7+'255-TRANSPORTE'!C7+'265-MANUTENCAO'!C7+'275-CSRT'!C7+'276-ADM. PESSOAL-RH'!C7+'277-CETS'!C7+'289-291-292e293 -FMS'!C7+'GRAFICA SAUDE'!C7+'073-095-100-191-DST-AIDS'!C7+'SO 090 -CEREST  CRST'!C7+'SO113 REABILITAÇÃO FISICA'!C7+'S0041-ZOONOSES'!C7+'ALMOX.- ACERTOS'!C7+'039-072-SAMU'!C7</f>
        <v>0</v>
      </c>
      <c r="D7" s="12">
        <f>'030-COORD. INFORM.'!D7+'140-FARMACIA POP. NORTE'!D7+'037-FARMACIA POP. LESTE'!D7+'245-CAC UAC'!D7+'254-ALMOXARIFADO'!D7+'255-TRANSPORTE'!D7+'265-MANUTENCAO'!D7+'275-CSRT'!D7+'276-ADM. PESSOAL-RH'!D7+'277-CETS'!D7+'289-291-292e293 -FMS'!D7+'GRAFICA SAUDE'!D7+'073-095-100-191-DST-AIDS'!D7+'SO 090 -CEREST  CRST'!D7+'SO113 REABILITAÇÃO FISICA'!D7+'S0041-ZOONOSES'!D7+'ALMOX.- ACERTOS'!D7+'039-072-SAMU'!D7</f>
        <v>339</v>
      </c>
      <c r="E7" s="12">
        <f>'030-COORD. INFORM.'!E7+'140-FARMACIA POP. NORTE'!E7+'037-FARMACIA POP. LESTE'!E7+'245-CAC UAC'!E7+'254-ALMOXARIFADO'!E7+'255-TRANSPORTE'!E7+'265-MANUTENCAO'!E7+'275-CSRT'!E7+'276-ADM. PESSOAL-RH'!E7+'277-CETS'!E7+'289-291-292e293 -FMS'!E7+'GRAFICA SAUDE'!E7+'073-095-100-191-DST-AIDS'!E7+'SO 090 -CEREST  CRST'!E7+'SO113 REABILITAÇÃO FISICA'!E7+'S0041-ZOONOSES'!E7+'ALMOX.- ACERTOS'!E7+'039-072-SAMU'!E7</f>
        <v>0</v>
      </c>
      <c r="F7" s="12">
        <f>'030-COORD. INFORM.'!F7+'140-FARMACIA POP. NORTE'!F7+'037-FARMACIA POP. LESTE'!F7+'245-CAC UAC'!F7+'254-ALMOXARIFADO'!F7+'255-TRANSPORTE'!F7+'265-MANUTENCAO'!F7+'275-CSRT'!F7+'276-ADM. PESSOAL-RH'!F7+'277-CETS'!F7+'289-291-292e293 -FMS'!F7+'GRAFICA SAUDE'!F7+'073-095-100-191-DST-AIDS'!F7+'SO 090 -CEREST  CRST'!F7+'SO113 REABILITAÇÃO FISICA'!F7+'S0041-ZOONOSES'!F7+'ALMOX.- ACERTOS'!F7+'039-072-SAMU'!F7</f>
        <v>427.2</v>
      </c>
      <c r="G7" s="12">
        <f>'030-COORD. INFORM.'!G7+'140-FARMACIA POP. NORTE'!G7+'037-FARMACIA POP. LESTE'!G7+'245-CAC UAC'!G7+'254-ALMOXARIFADO'!G7+'255-TRANSPORTE'!G7+'265-MANUTENCAO'!G7+'275-CSRT'!G7+'276-ADM. PESSOAL-RH'!G7+'277-CETS'!G7+'289-291-292e293 -FMS'!G7+'GRAFICA SAUDE'!G7+'073-095-100-191-DST-AIDS'!G7+'SO 090 -CEREST  CRST'!G7+'SO113 REABILITAÇÃO FISICA'!G7+'S0041-ZOONOSES'!G7+'ALMOX.- ACERTOS'!G7+'039-072-SAMU'!G7</f>
        <v>408.4</v>
      </c>
      <c r="H7" s="12">
        <f>'030-COORD. INFORM.'!H7+'140-FARMACIA POP. NORTE'!H7+'037-FARMACIA POP. LESTE'!H7+'245-CAC UAC'!H7+'254-ALMOXARIFADO'!H7+'255-TRANSPORTE'!H7+'265-MANUTENCAO'!H7+'275-CSRT'!H7+'276-ADM. PESSOAL-RH'!H7+'277-CETS'!H7+'289-291-292e293 -FMS'!H7+'GRAFICA SAUDE'!H7+'073-095-100-191-DST-AIDS'!H7+'SO 090 -CEREST  CRST'!H7+'SO113 REABILITAÇÃO FISICA'!H7+'S0041-ZOONOSES'!H7+'ALMOX.- ACERTOS'!H7+'039-072-SAMU'!H7</f>
        <v>40.4</v>
      </c>
      <c r="I7" s="12">
        <f>'030-COORD. INFORM.'!I7+'140-FARMACIA POP. NORTE'!I7+'037-FARMACIA POP. LESTE'!I7+'245-CAC UAC'!I7+'254-ALMOXARIFADO'!I7+'255-TRANSPORTE'!I7+'265-MANUTENCAO'!I7+'275-CSRT'!I7+'276-ADM. PESSOAL-RH'!I7+'277-CETS'!I7+'289-291-292e293 -FMS'!I7+'GRAFICA SAUDE'!I7+'073-095-100-191-DST-AIDS'!I7+'SO 090 -CEREST  CRST'!I7+'SO113 REABILITAÇÃO FISICA'!I7+'S0041-ZOONOSES'!I7+'ALMOX.- ACERTOS'!I7+'039-072-SAMU'!I7</f>
        <v>12958.02</v>
      </c>
      <c r="J7" s="12">
        <f>'030-COORD. INFORM.'!J7+'140-FARMACIA POP. NORTE'!J7+'037-FARMACIA POP. LESTE'!J7+'245-CAC UAC'!J7+'254-ALMOXARIFADO'!J7+'255-TRANSPORTE'!J7+'265-MANUTENCAO'!J7+'275-CSRT'!J7+'276-ADM. PESSOAL-RH'!J7+'277-CETS'!J7+'289-291-292e293 -FMS'!J7+'GRAFICA SAUDE'!J7+'073-095-100-191-DST-AIDS'!J7+'SO 090 -CEREST  CRST'!J7+'SO113 REABILITAÇÃO FISICA'!J7+'S0041-ZOONOSES'!J7+'ALMOX.- ACERTOS'!J7+'039-072-SAMU'!J7</f>
        <v>431.75</v>
      </c>
      <c r="K7" s="12">
        <f>'030-COORD. INFORM.'!K7+'140-FARMACIA POP. NORTE'!K7+'037-FARMACIA POP. LESTE'!K7+'245-CAC UAC'!K7+'254-ALMOXARIFADO'!K7+'255-TRANSPORTE'!K7+'265-MANUTENCAO'!K7+'275-CSRT'!K7+'276-ADM. PESSOAL-RH'!K7+'277-CETS'!K7+'289-291-292e293 -FMS'!K7+'GRAFICA SAUDE'!K7+'073-095-100-191-DST-AIDS'!K7+'SO 090 -CEREST  CRST'!K7+'SO113 REABILITAÇÃO FISICA'!K7+'S0041-ZOONOSES'!K7+'ALMOX.- ACERTOS'!K7+'039-072-SAMU'!K7</f>
        <v>2960.51</v>
      </c>
      <c r="L7" s="12">
        <f>'030-COORD. INFORM.'!L7+'140-FARMACIA POP. NORTE'!L7+'037-FARMACIA POP. LESTE'!L7+'245-CAC UAC'!L7+'254-ALMOXARIFADO'!L7+'255-TRANSPORTE'!L7+'265-MANUTENCAO'!L7+'275-CSRT'!L7+'276-ADM. PESSOAL-RH'!L7+'277-CETS'!L7+'289-291-292e293 -FMS'!L7+'GRAFICA SAUDE'!L7+'073-095-100-191-DST-AIDS'!L7+'SO 090 -CEREST  CRST'!L7+'SO113 REABILITAÇÃO FISICA'!L7+'S0041-ZOONOSES'!L7+'ALMOX.- ACERTOS'!L7+'039-072-SAMU'!L7</f>
        <v>0</v>
      </c>
      <c r="M7" s="12">
        <f>'030-COORD. INFORM.'!M7+'140-FARMACIA POP. NORTE'!M7+'037-FARMACIA POP. LESTE'!M7+'245-CAC UAC'!M7+'254-ALMOXARIFADO'!M7+'255-TRANSPORTE'!M7+'265-MANUTENCAO'!M7+'275-CSRT'!M7+'276-ADM. PESSOAL-RH'!M7+'277-CETS'!M7+'289-291-292e293 -FMS'!M7+'GRAFICA SAUDE'!M7+'073-095-100-191-DST-AIDS'!M7+'SO 090 -CEREST  CRST'!M7+'SO113 REABILITAÇÃO FISICA'!M7+'S0041-ZOONOSES'!M7+'ALMOX.- ACERTOS'!M7+'039-072-SAMU'!M7</f>
        <v>3626</v>
      </c>
      <c r="N7" s="12">
        <f>'030-COORD. INFORM.'!N7+'140-FARMACIA POP. NORTE'!N7+'037-FARMACIA POP. LESTE'!N7+'245-CAC UAC'!N7+'254-ALMOXARIFADO'!N7+'255-TRANSPORTE'!N7+'265-MANUTENCAO'!N7+'275-CSRT'!N7+'276-ADM. PESSOAL-RH'!N7+'277-CETS'!N7+'289-291-292e293 -FMS'!N7+'GRAFICA SAUDE'!N7+'073-095-100-191-DST-AIDS'!N7+'SO 090 -CEREST  CRST'!N7+'SO113 REABILITAÇÃO FISICA'!N7+'S0041-ZOONOSES'!N7+'ALMOX.- ACERTOS'!N7+'039-072-SAMU'!N7</f>
        <v>0</v>
      </c>
    </row>
    <row r="8" spans="2:14" ht="12.75">
      <c r="B8" s="11" t="s">
        <v>59</v>
      </c>
      <c r="C8" s="12">
        <f>'030-COORD. INFORM.'!C8+'140-FARMACIA POP. NORTE'!C8+'037-FARMACIA POP. LESTE'!C8+'245-CAC UAC'!C8+'254-ALMOXARIFADO'!C8+'255-TRANSPORTE'!C8+'265-MANUTENCAO'!C8+'275-CSRT'!C8+'276-ADM. PESSOAL-RH'!C8+'277-CETS'!C8+'289-291-292e293 -FMS'!C8+'GRAFICA SAUDE'!C8+'073-095-100-191-DST-AIDS'!C8+'SO 090 -CEREST  CRST'!C8+'SO113 REABILITAÇÃO FISICA'!C8+'S0041-ZOONOSES'!C8+'ALMOX.- ACERTOS'!C8+'039-072-SAMU'!C8</f>
        <v>0</v>
      </c>
      <c r="D8" s="12">
        <f>'030-COORD. INFORM.'!D8+'140-FARMACIA POP. NORTE'!D8+'037-FARMACIA POP. LESTE'!D8+'245-CAC UAC'!D8+'254-ALMOXARIFADO'!D8+'255-TRANSPORTE'!D8+'265-MANUTENCAO'!D8+'275-CSRT'!D8+'276-ADM. PESSOAL-RH'!D8+'277-CETS'!D8+'289-291-292e293 -FMS'!D8+'GRAFICA SAUDE'!D8+'073-095-100-191-DST-AIDS'!D8+'SO 090 -CEREST  CRST'!D8+'SO113 REABILITAÇÃO FISICA'!D8+'S0041-ZOONOSES'!D8+'ALMOX.- ACERTOS'!D8+'039-072-SAMU'!D8</f>
        <v>0</v>
      </c>
      <c r="E8" s="12">
        <f>'030-COORD. INFORM.'!E8+'140-FARMACIA POP. NORTE'!E8+'037-FARMACIA POP. LESTE'!E8+'245-CAC UAC'!E8+'254-ALMOXARIFADO'!E8+'255-TRANSPORTE'!E8+'265-MANUTENCAO'!E8+'275-CSRT'!E8+'276-ADM. PESSOAL-RH'!E8+'277-CETS'!E8+'289-291-292e293 -FMS'!E8+'GRAFICA SAUDE'!E8+'073-095-100-191-DST-AIDS'!E8+'SO 090 -CEREST  CRST'!E8+'SO113 REABILITAÇÃO FISICA'!E8+'S0041-ZOONOSES'!E8+'ALMOX.- ACERTOS'!E8+'039-072-SAMU'!E8</f>
        <v>0</v>
      </c>
      <c r="F8" s="12">
        <f>'030-COORD. INFORM.'!F8+'140-FARMACIA POP. NORTE'!F8+'037-FARMACIA POP. LESTE'!F8+'245-CAC UAC'!F8+'254-ALMOXARIFADO'!F8+'255-TRANSPORTE'!F8+'265-MANUTENCAO'!F8+'275-CSRT'!F8+'276-ADM. PESSOAL-RH'!F8+'277-CETS'!F8+'289-291-292e293 -FMS'!F8+'GRAFICA SAUDE'!F8+'073-095-100-191-DST-AIDS'!F8+'SO 090 -CEREST  CRST'!F8+'SO113 REABILITAÇÃO FISICA'!F8+'S0041-ZOONOSES'!F8+'ALMOX.- ACERTOS'!F8+'039-072-SAMU'!F8</f>
        <v>0</v>
      </c>
      <c r="G8" s="12">
        <f>'030-COORD. INFORM.'!G8+'140-FARMACIA POP. NORTE'!G8+'037-FARMACIA POP. LESTE'!G8+'245-CAC UAC'!G8+'254-ALMOXARIFADO'!G8+'255-TRANSPORTE'!G8+'265-MANUTENCAO'!G8+'275-CSRT'!G8+'276-ADM. PESSOAL-RH'!G8+'277-CETS'!G8+'289-291-292e293 -FMS'!G8+'GRAFICA SAUDE'!G8+'073-095-100-191-DST-AIDS'!G8+'SO 090 -CEREST  CRST'!G8+'SO113 REABILITAÇÃO FISICA'!G8+'S0041-ZOONOSES'!G8+'ALMOX.- ACERTOS'!G8+'039-072-SAMU'!G8</f>
        <v>0</v>
      </c>
      <c r="H8" s="12">
        <f>'030-COORD. INFORM.'!H8+'140-FARMACIA POP. NORTE'!H8+'037-FARMACIA POP. LESTE'!H8+'245-CAC UAC'!H8+'254-ALMOXARIFADO'!H8+'255-TRANSPORTE'!H8+'265-MANUTENCAO'!H8+'275-CSRT'!H8+'276-ADM. PESSOAL-RH'!H8+'277-CETS'!H8+'289-291-292e293 -FMS'!H8+'GRAFICA SAUDE'!H8+'073-095-100-191-DST-AIDS'!H8+'SO 090 -CEREST  CRST'!H8+'SO113 REABILITAÇÃO FISICA'!H8+'S0041-ZOONOSES'!H8+'ALMOX.- ACERTOS'!H8+'039-072-SAMU'!H8</f>
        <v>0</v>
      </c>
      <c r="I8" s="12">
        <f>'030-COORD. INFORM.'!I8+'140-FARMACIA POP. NORTE'!I8+'037-FARMACIA POP. LESTE'!I8+'245-CAC UAC'!I8+'254-ALMOXARIFADO'!I8+'255-TRANSPORTE'!I8+'265-MANUTENCAO'!I8+'275-CSRT'!I8+'276-ADM. PESSOAL-RH'!I8+'277-CETS'!I8+'289-291-292e293 -FMS'!I8+'GRAFICA SAUDE'!I8+'073-095-100-191-DST-AIDS'!I8+'SO 090 -CEREST  CRST'!I8+'SO113 REABILITAÇÃO FISICA'!I8+'S0041-ZOONOSES'!I8+'ALMOX.- ACERTOS'!I8+'039-072-SAMU'!I8</f>
        <v>0</v>
      </c>
      <c r="J8" s="12">
        <f>'030-COORD. INFORM.'!J8+'140-FARMACIA POP. NORTE'!J8+'037-FARMACIA POP. LESTE'!J8+'245-CAC UAC'!J8+'254-ALMOXARIFADO'!J8+'255-TRANSPORTE'!J8+'265-MANUTENCAO'!J8+'275-CSRT'!J8+'276-ADM. PESSOAL-RH'!J8+'277-CETS'!J8+'289-291-292e293 -FMS'!J8+'GRAFICA SAUDE'!J8+'073-095-100-191-DST-AIDS'!J8+'SO 090 -CEREST  CRST'!J8+'SO113 REABILITAÇÃO FISICA'!J8+'S0041-ZOONOSES'!J8+'ALMOX.- ACERTOS'!J8+'039-072-SAMU'!J8</f>
        <v>0</v>
      </c>
      <c r="K8" s="12">
        <f>'030-COORD. INFORM.'!K8+'140-FARMACIA POP. NORTE'!K8+'037-FARMACIA POP. LESTE'!K8+'245-CAC UAC'!K8+'254-ALMOXARIFADO'!K8+'255-TRANSPORTE'!K8+'265-MANUTENCAO'!K8+'275-CSRT'!K8+'276-ADM. PESSOAL-RH'!K8+'277-CETS'!K8+'289-291-292e293 -FMS'!K8+'GRAFICA SAUDE'!K8+'073-095-100-191-DST-AIDS'!K8+'SO 090 -CEREST  CRST'!K8+'SO113 REABILITAÇÃO FISICA'!K8+'S0041-ZOONOSES'!K8+'ALMOX.- ACERTOS'!K8+'039-072-SAMU'!K8</f>
        <v>0</v>
      </c>
      <c r="L8" s="12">
        <f>'030-COORD. INFORM.'!L8+'140-FARMACIA POP. NORTE'!L8+'037-FARMACIA POP. LESTE'!L8+'245-CAC UAC'!L8+'254-ALMOXARIFADO'!L8+'255-TRANSPORTE'!L8+'265-MANUTENCAO'!L8+'275-CSRT'!L8+'276-ADM. PESSOAL-RH'!L8+'277-CETS'!L8+'289-291-292e293 -FMS'!L8+'GRAFICA SAUDE'!L8+'073-095-100-191-DST-AIDS'!L8+'SO 090 -CEREST  CRST'!L8+'SO113 REABILITAÇÃO FISICA'!L8+'S0041-ZOONOSES'!L8+'ALMOX.- ACERTOS'!L8+'039-072-SAMU'!L8</f>
        <v>0</v>
      </c>
      <c r="M8" s="12">
        <f>'030-COORD. INFORM.'!M8+'140-FARMACIA POP. NORTE'!M8+'037-FARMACIA POP. LESTE'!M8+'245-CAC UAC'!M8+'254-ALMOXARIFADO'!M8+'255-TRANSPORTE'!M8+'265-MANUTENCAO'!M8+'275-CSRT'!M8+'276-ADM. PESSOAL-RH'!M8+'277-CETS'!M8+'289-291-292e293 -FMS'!M8+'GRAFICA SAUDE'!M8+'073-095-100-191-DST-AIDS'!M8+'SO 090 -CEREST  CRST'!M8+'SO113 REABILITAÇÃO FISICA'!M8+'S0041-ZOONOSES'!M8+'ALMOX.- ACERTOS'!M8+'039-072-SAMU'!M8</f>
        <v>0</v>
      </c>
      <c r="N8" s="12">
        <f>'030-COORD. INFORM.'!N8+'140-FARMACIA POP. NORTE'!N8+'037-FARMACIA POP. LESTE'!N8+'245-CAC UAC'!N8+'254-ALMOXARIFADO'!N8+'255-TRANSPORTE'!N8+'265-MANUTENCAO'!N8+'275-CSRT'!N8+'276-ADM. PESSOAL-RH'!N8+'277-CETS'!N8+'289-291-292e293 -FMS'!N8+'GRAFICA SAUDE'!N8+'073-095-100-191-DST-AIDS'!N8+'SO 090 -CEREST  CRST'!N8+'SO113 REABILITAÇÃO FISICA'!N8+'S0041-ZOONOSES'!N8+'ALMOX.- ACERTOS'!N8+'039-072-SAMU'!N8</f>
        <v>0</v>
      </c>
    </row>
    <row r="9" spans="2:14" ht="12.75">
      <c r="B9" s="11" t="s">
        <v>60</v>
      </c>
      <c r="C9" s="12">
        <f>'030-COORD. INFORM.'!C9+'140-FARMACIA POP. NORTE'!C9+'037-FARMACIA POP. LESTE'!C9+'245-CAC UAC'!C9+'254-ALMOXARIFADO'!C9+'255-TRANSPORTE'!C9+'265-MANUTENCAO'!C9+'275-CSRT'!C9+'276-ADM. PESSOAL-RH'!C9+'277-CETS'!C9+'289-291-292e293 -FMS'!C9+'GRAFICA SAUDE'!C9+'073-095-100-191-DST-AIDS'!C9+'SO 090 -CEREST  CRST'!C9+'SO113 REABILITAÇÃO FISICA'!C9+'S0041-ZOONOSES'!C9+'ALMOX.- ACERTOS'!C9+'039-072-SAMU'!C9</f>
        <v>87750</v>
      </c>
      <c r="D9" s="12">
        <f>'030-COORD. INFORM.'!D9+'140-FARMACIA POP. NORTE'!D9+'037-FARMACIA POP. LESTE'!D9+'245-CAC UAC'!D9+'254-ALMOXARIFADO'!D9+'255-TRANSPORTE'!D9+'265-MANUTENCAO'!D9+'275-CSRT'!D9+'276-ADM. PESSOAL-RH'!D9+'277-CETS'!D9+'289-291-292e293 -FMS'!D9+'GRAFICA SAUDE'!D9+'073-095-100-191-DST-AIDS'!D9+'SO 090 -CEREST  CRST'!D9+'SO113 REABILITAÇÃO FISICA'!D9+'S0041-ZOONOSES'!D9+'ALMOX.- ACERTOS'!D9+'039-072-SAMU'!D9</f>
        <v>98245.5</v>
      </c>
      <c r="E9" s="12">
        <f>'030-COORD. INFORM.'!E9+'140-FARMACIA POP. NORTE'!E9+'037-FARMACIA POP. LESTE'!E9+'245-CAC UAC'!E9+'254-ALMOXARIFADO'!E9+'255-TRANSPORTE'!E9+'265-MANUTENCAO'!E9+'275-CSRT'!E9+'276-ADM. PESSOAL-RH'!E9+'277-CETS'!E9+'289-291-292e293 -FMS'!E9+'GRAFICA SAUDE'!E9+'073-095-100-191-DST-AIDS'!E9+'SO 090 -CEREST  CRST'!E9+'SO113 REABILITAÇÃO FISICA'!E9+'S0041-ZOONOSES'!E9+'ALMOX.- ACERTOS'!E9+'039-072-SAMU'!E9</f>
        <v>110273</v>
      </c>
      <c r="F9" s="12">
        <f>'030-COORD. INFORM.'!F9+'140-FARMACIA POP. NORTE'!F9+'037-FARMACIA POP. LESTE'!F9+'245-CAC UAC'!F9+'254-ALMOXARIFADO'!F9+'255-TRANSPORTE'!F9+'265-MANUTENCAO'!F9+'275-CSRT'!F9+'276-ADM. PESSOAL-RH'!F9+'277-CETS'!F9+'289-291-292e293 -FMS'!F9+'GRAFICA SAUDE'!F9+'073-095-100-191-DST-AIDS'!F9+'SO 090 -CEREST  CRST'!F9+'SO113 REABILITAÇÃO FISICA'!F9+'S0041-ZOONOSES'!F9+'ALMOX.- ACERTOS'!F9+'039-072-SAMU'!F9</f>
        <v>120261.26</v>
      </c>
      <c r="G9" s="12">
        <f>'030-COORD. INFORM.'!G9+'140-FARMACIA POP. NORTE'!G9+'037-FARMACIA POP. LESTE'!G9+'245-CAC UAC'!G9+'254-ALMOXARIFADO'!G9+'255-TRANSPORTE'!G9+'265-MANUTENCAO'!G9+'275-CSRT'!G9+'276-ADM. PESSOAL-RH'!G9+'277-CETS'!G9+'289-291-292e293 -FMS'!G9+'GRAFICA SAUDE'!G9+'073-095-100-191-DST-AIDS'!G9+'SO 090 -CEREST  CRST'!G9+'SO113 REABILITAÇÃO FISICA'!G9+'S0041-ZOONOSES'!G9+'ALMOX.- ACERTOS'!G9+'039-072-SAMU'!G9</f>
        <v>116865</v>
      </c>
      <c r="H9" s="12">
        <f>'030-COORD. INFORM.'!H9+'140-FARMACIA POP. NORTE'!H9+'037-FARMACIA POP. LESTE'!H9+'245-CAC UAC'!H9+'254-ALMOXARIFADO'!H9+'255-TRANSPORTE'!H9+'265-MANUTENCAO'!H9+'275-CSRT'!H9+'276-ADM. PESSOAL-RH'!H9+'277-CETS'!H9+'289-291-292e293 -FMS'!H9+'GRAFICA SAUDE'!H9+'073-095-100-191-DST-AIDS'!H9+'SO 090 -CEREST  CRST'!H9+'SO113 REABILITAÇÃO FISICA'!H9+'S0041-ZOONOSES'!H9+'ALMOX.- ACERTOS'!H9+'039-072-SAMU'!H9</f>
        <v>104335</v>
      </c>
      <c r="I9" s="12">
        <f>'030-COORD. INFORM.'!I9+'140-FARMACIA POP. NORTE'!I9+'037-FARMACIA POP. LESTE'!I9+'245-CAC UAC'!I9+'254-ALMOXARIFADO'!I9+'255-TRANSPORTE'!I9+'265-MANUTENCAO'!I9+'275-CSRT'!I9+'276-ADM. PESSOAL-RH'!I9+'277-CETS'!I9+'289-291-292e293 -FMS'!I9+'GRAFICA SAUDE'!I9+'073-095-100-191-DST-AIDS'!I9+'SO 090 -CEREST  CRST'!I9+'SO113 REABILITAÇÃO FISICA'!I9+'S0041-ZOONOSES'!I9+'ALMOX.- ACERTOS'!I9+'039-072-SAMU'!I9</f>
        <v>93894</v>
      </c>
      <c r="J9" s="12">
        <f>'030-COORD. INFORM.'!J9+'140-FARMACIA POP. NORTE'!J9+'037-FARMACIA POP. LESTE'!J9+'245-CAC UAC'!J9+'254-ALMOXARIFADO'!J9+'255-TRANSPORTE'!J9+'265-MANUTENCAO'!J9+'275-CSRT'!J9+'276-ADM. PESSOAL-RH'!J9+'277-CETS'!J9+'289-291-292e293 -FMS'!J9+'GRAFICA SAUDE'!J9+'073-095-100-191-DST-AIDS'!J9+'SO 090 -CEREST  CRST'!J9+'SO113 REABILITAÇÃO FISICA'!J9+'S0041-ZOONOSES'!J9+'ALMOX.- ACERTOS'!J9+'039-072-SAMU'!J9</f>
        <v>90875</v>
      </c>
      <c r="K9" s="12">
        <f>'030-COORD. INFORM.'!K9+'140-FARMACIA POP. NORTE'!K9+'037-FARMACIA POP. LESTE'!K9+'245-CAC UAC'!K9+'254-ALMOXARIFADO'!K9+'255-TRANSPORTE'!K9+'265-MANUTENCAO'!K9+'275-CSRT'!K9+'276-ADM. PESSOAL-RH'!K9+'277-CETS'!K9+'289-291-292e293 -FMS'!K9+'GRAFICA SAUDE'!K9+'073-095-100-191-DST-AIDS'!K9+'SO 090 -CEREST  CRST'!K9+'SO113 REABILITAÇÃO FISICA'!K9+'S0041-ZOONOSES'!K9+'ALMOX.- ACERTOS'!K9+'039-072-SAMU'!K9</f>
        <v>91023</v>
      </c>
      <c r="L9" s="12">
        <f>'030-COORD. INFORM.'!L9+'140-FARMACIA POP. NORTE'!L9+'037-FARMACIA POP. LESTE'!L9+'245-CAC UAC'!L9+'254-ALMOXARIFADO'!L9+'255-TRANSPORTE'!L9+'265-MANUTENCAO'!L9+'275-CSRT'!L9+'276-ADM. PESSOAL-RH'!L9+'277-CETS'!L9+'289-291-292e293 -FMS'!L9+'GRAFICA SAUDE'!L9+'073-095-100-191-DST-AIDS'!L9+'SO 090 -CEREST  CRST'!L9+'SO113 REABILITAÇÃO FISICA'!L9+'S0041-ZOONOSES'!L9+'ALMOX.- ACERTOS'!L9+'039-072-SAMU'!L9</f>
        <v>122308</v>
      </c>
      <c r="M9" s="12">
        <f>'030-COORD. INFORM.'!M9+'140-FARMACIA POP. NORTE'!M9+'037-FARMACIA POP. LESTE'!M9+'245-CAC UAC'!M9+'254-ALMOXARIFADO'!M9+'255-TRANSPORTE'!M9+'265-MANUTENCAO'!M9+'275-CSRT'!M9+'276-ADM. PESSOAL-RH'!M9+'277-CETS'!M9+'289-291-292e293 -FMS'!M9+'GRAFICA SAUDE'!M9+'073-095-100-191-DST-AIDS'!M9+'SO 090 -CEREST  CRST'!M9+'SO113 REABILITAÇÃO FISICA'!M9+'S0041-ZOONOSES'!M9+'ALMOX.- ACERTOS'!M9+'039-072-SAMU'!M9</f>
        <v>93248</v>
      </c>
      <c r="N9" s="12">
        <f>'030-COORD. INFORM.'!N9+'140-FARMACIA POP. NORTE'!N9+'037-FARMACIA POP. LESTE'!N9+'245-CAC UAC'!N9+'254-ALMOXARIFADO'!N9+'255-TRANSPORTE'!N9+'265-MANUTENCAO'!N9+'275-CSRT'!N9+'276-ADM. PESSOAL-RH'!N9+'277-CETS'!N9+'289-291-292e293 -FMS'!N9+'GRAFICA SAUDE'!N9+'073-095-100-191-DST-AIDS'!N9+'SO 090 -CEREST  CRST'!N9+'SO113 REABILITAÇÃO FISICA'!N9+'S0041-ZOONOSES'!N9+'ALMOX.- ACERTOS'!N9+'039-072-SAMU'!N9</f>
        <v>11521</v>
      </c>
    </row>
    <row r="10" spans="2:15" ht="12.75">
      <c r="B10" s="11" t="s">
        <v>53</v>
      </c>
      <c r="C10" s="12">
        <f>'030-COORD. INFORM.'!C10+'140-FARMACIA POP. NORTE'!C10+'037-FARMACIA POP. LESTE'!C10+'245-CAC UAC'!C10+'254-ALMOXARIFADO'!C10+'255-TRANSPORTE'!C10+'265-MANUTENCAO'!C10+'275-CSRT'!C10+'276-ADM. PESSOAL-RH'!C10+'277-CETS'!C10+'289-291-292e293 -FMS'!C10+'GRAFICA SAUDE'!C10+'073-095-100-191-DST-AIDS'!C10+'SO 090 -CEREST  CRST'!C10+'SO113 REABILITAÇÃO FISICA'!C10+'S0041-ZOONOSES'!C10+'ALMOX.- ACERTOS'!C10+'039-072-SAMU'!C10</f>
        <v>10912.49</v>
      </c>
      <c r="D10" s="12">
        <f>'030-COORD. INFORM.'!D10+'140-FARMACIA POP. NORTE'!D10+'037-FARMACIA POP. LESTE'!D10+'245-CAC UAC'!D10+'254-ALMOXARIFADO'!D10+'255-TRANSPORTE'!D10+'265-MANUTENCAO'!D10+'275-CSRT'!D10+'276-ADM. PESSOAL-RH'!D10+'277-CETS'!D10+'289-291-292e293 -FMS'!D10+'GRAFICA SAUDE'!D10+'073-095-100-191-DST-AIDS'!D10+'SO 090 -CEREST  CRST'!D10+'SO113 REABILITAÇÃO FISICA'!D10+'S0041-ZOONOSES'!D10+'ALMOX.- ACERTOS'!D10+'039-072-SAMU'!D10</f>
        <v>736.57</v>
      </c>
      <c r="E10" s="12">
        <f>'030-COORD. INFORM.'!E10+'140-FARMACIA POP. NORTE'!E10+'037-FARMACIA POP. LESTE'!E10+'245-CAC UAC'!E10+'254-ALMOXARIFADO'!E10+'255-TRANSPORTE'!E10+'265-MANUTENCAO'!E10+'275-CSRT'!E10+'276-ADM. PESSOAL-RH'!E10+'277-CETS'!E10+'289-291-292e293 -FMS'!E10+'GRAFICA SAUDE'!E10+'073-095-100-191-DST-AIDS'!E10+'SO 090 -CEREST  CRST'!E10+'SO113 REABILITAÇÃO FISICA'!E10+'S0041-ZOONOSES'!E10+'ALMOX.- ACERTOS'!E10+'039-072-SAMU'!E10</f>
        <v>7807.05</v>
      </c>
      <c r="F10" s="12">
        <f>'030-COORD. INFORM.'!F10+'140-FARMACIA POP. NORTE'!F10+'037-FARMACIA POP. LESTE'!F10+'245-CAC UAC'!F10+'254-ALMOXARIFADO'!F10+'255-TRANSPORTE'!F10+'265-MANUTENCAO'!F10+'275-CSRT'!F10+'276-ADM. PESSOAL-RH'!F10+'277-CETS'!F10+'289-291-292e293 -FMS'!F10+'GRAFICA SAUDE'!F10+'073-095-100-191-DST-AIDS'!F10+'SO 090 -CEREST  CRST'!F10+'SO113 REABILITAÇÃO FISICA'!F10+'S0041-ZOONOSES'!F10+'ALMOX.- ACERTOS'!F10+'039-072-SAMU'!F10</f>
        <v>0</v>
      </c>
      <c r="G10" s="12">
        <f>'030-COORD. INFORM.'!G10+'140-FARMACIA POP. NORTE'!G10+'037-FARMACIA POP. LESTE'!G10+'245-CAC UAC'!G10+'254-ALMOXARIFADO'!G10+'255-TRANSPORTE'!G10+'265-MANUTENCAO'!G10+'275-CSRT'!G10+'276-ADM. PESSOAL-RH'!G10+'277-CETS'!G10+'289-291-292e293 -FMS'!G10+'GRAFICA SAUDE'!G10+'073-095-100-191-DST-AIDS'!G10+'SO 090 -CEREST  CRST'!G10+'SO113 REABILITAÇÃO FISICA'!G10+'S0041-ZOONOSES'!G10+'ALMOX.- ACERTOS'!G10+'039-072-SAMU'!G10</f>
        <v>9059</v>
      </c>
      <c r="H10" s="12">
        <f>'030-COORD. INFORM.'!H10+'140-FARMACIA POP. NORTE'!H10+'037-FARMACIA POP. LESTE'!H10+'245-CAC UAC'!H10+'254-ALMOXARIFADO'!H10+'255-TRANSPORTE'!H10+'265-MANUTENCAO'!H10+'275-CSRT'!H10+'276-ADM. PESSOAL-RH'!H10+'277-CETS'!H10+'289-291-292e293 -FMS'!H10+'GRAFICA SAUDE'!H10+'073-095-100-191-DST-AIDS'!H10+'SO 090 -CEREST  CRST'!H10+'SO113 REABILITAÇÃO FISICA'!H10+'S0041-ZOONOSES'!H10+'ALMOX.- ACERTOS'!H10+'039-072-SAMU'!H10</f>
        <v>6952.25</v>
      </c>
      <c r="I10" s="12">
        <f>'030-COORD. INFORM.'!I10+'140-FARMACIA POP. NORTE'!I10+'037-FARMACIA POP. LESTE'!I10+'245-CAC UAC'!I10+'254-ALMOXARIFADO'!I10+'255-TRANSPORTE'!I10+'265-MANUTENCAO'!I10+'275-CSRT'!I10+'276-ADM. PESSOAL-RH'!I10+'277-CETS'!I10+'289-291-292e293 -FMS'!I10+'GRAFICA SAUDE'!I10+'073-095-100-191-DST-AIDS'!I10+'SO 090 -CEREST  CRST'!I10+'SO113 REABILITAÇÃO FISICA'!I10+'S0041-ZOONOSES'!I10+'ALMOX.- ACERTOS'!I10+'039-072-SAMU'!I10</f>
        <v>7510.34</v>
      </c>
      <c r="J10" s="12">
        <f>'030-COORD. INFORM.'!J10+'140-FARMACIA POP. NORTE'!J10+'037-FARMACIA POP. LESTE'!J10+'245-CAC UAC'!J10+'254-ALMOXARIFADO'!J10+'255-TRANSPORTE'!J10+'265-MANUTENCAO'!J10+'275-CSRT'!J10+'276-ADM. PESSOAL-RH'!J10+'277-CETS'!J10+'289-291-292e293 -FMS'!J10+'GRAFICA SAUDE'!J10+'073-095-100-191-DST-AIDS'!J10+'SO 090 -CEREST  CRST'!J10+'SO113 REABILITAÇÃO FISICA'!J10+'S0041-ZOONOSES'!J10+'ALMOX.- ACERTOS'!J10+'039-072-SAMU'!J10</f>
        <v>11126.849999999999</v>
      </c>
      <c r="K10" s="12">
        <f>'030-COORD. INFORM.'!K10+'140-FARMACIA POP. NORTE'!K10+'037-FARMACIA POP. LESTE'!K10+'245-CAC UAC'!K10+'254-ALMOXARIFADO'!K10+'255-TRANSPORTE'!K10+'265-MANUTENCAO'!K10+'275-CSRT'!K10+'276-ADM. PESSOAL-RH'!K10+'277-CETS'!K10+'289-291-292e293 -FMS'!K10+'GRAFICA SAUDE'!K10+'073-095-100-191-DST-AIDS'!K10+'SO 090 -CEREST  CRST'!K10+'SO113 REABILITAÇÃO FISICA'!K10+'S0041-ZOONOSES'!K10+'ALMOX.- ACERTOS'!K10+'039-072-SAMU'!K10</f>
        <v>17472.59</v>
      </c>
      <c r="L10" s="12">
        <f>'030-COORD. INFORM.'!L10+'140-FARMACIA POP. NORTE'!L10+'037-FARMACIA POP. LESTE'!L10+'245-CAC UAC'!L10+'254-ALMOXARIFADO'!L10+'255-TRANSPORTE'!L10+'265-MANUTENCAO'!L10+'275-CSRT'!L10+'276-ADM. PESSOAL-RH'!L10+'277-CETS'!L10+'289-291-292e293 -FMS'!L10+'GRAFICA SAUDE'!L10+'073-095-100-191-DST-AIDS'!L10+'SO 090 -CEREST  CRST'!L10+'SO113 REABILITAÇÃO FISICA'!L10+'S0041-ZOONOSES'!L10+'ALMOX.- ACERTOS'!L10+'039-072-SAMU'!L10</f>
        <v>6969.070000000001</v>
      </c>
      <c r="M10" s="12">
        <f>'030-COORD. INFORM.'!M10+'140-FARMACIA POP. NORTE'!M10+'037-FARMACIA POP. LESTE'!M10+'245-CAC UAC'!M10+'254-ALMOXARIFADO'!M10+'255-TRANSPORTE'!M10+'265-MANUTENCAO'!M10+'275-CSRT'!M10+'276-ADM. PESSOAL-RH'!M10+'277-CETS'!M10+'289-291-292e293 -FMS'!M10+'GRAFICA SAUDE'!M10+'073-095-100-191-DST-AIDS'!M10+'SO 090 -CEREST  CRST'!M10+'SO113 REABILITAÇÃO FISICA'!M10+'S0041-ZOONOSES'!M10+'ALMOX.- ACERTOS'!M10+'039-072-SAMU'!M10</f>
        <v>158.93</v>
      </c>
      <c r="N10" s="12">
        <f>'030-COORD. INFORM.'!N10+'140-FARMACIA POP. NORTE'!N10+'037-FARMACIA POP. LESTE'!N10+'245-CAC UAC'!N10+'254-ALMOXARIFADO'!N10+'255-TRANSPORTE'!N10+'265-MANUTENCAO'!N10+'275-CSRT'!N10+'276-ADM. PESSOAL-RH'!N10+'277-CETS'!N10+'289-291-292e293 -FMS'!N10+'GRAFICA SAUDE'!N10+'073-095-100-191-DST-AIDS'!N10+'SO 090 -CEREST  CRST'!N10+'SO113 REABILITAÇÃO FISICA'!N10+'S0041-ZOONOSES'!N10+'ALMOX.- ACERTOS'!N10+'039-072-SAMU'!N10</f>
        <v>23507.6</v>
      </c>
      <c r="O10" s="27">
        <f>SUM(C10:N10)</f>
        <v>102212.73999999999</v>
      </c>
    </row>
    <row r="11" spans="2:14" ht="12.75">
      <c r="B11" s="11" t="s">
        <v>5</v>
      </c>
      <c r="C11" s="12">
        <f>'030-COORD. INFORM.'!C11+'140-FARMACIA POP. NORTE'!C11+'037-FARMACIA POP. LESTE'!C11+'245-CAC UAC'!C11+'254-ALMOXARIFADO'!C11+'255-TRANSPORTE'!C11+'265-MANUTENCAO'!C11+'275-CSRT'!C11+'276-ADM. PESSOAL-RH'!C11+'277-CETS'!C11+'289-291-292e293 -FMS'!C11+'GRAFICA SAUDE'!C11+'073-095-100-191-DST-AIDS'!C11+'SO 090 -CEREST  CRST'!C11+'SO113 REABILITAÇÃO FISICA'!C11+'S0041-ZOONOSES'!C11+'ALMOX.- ACERTOS'!C11+'039-072-SAMU'!C11</f>
        <v>11598.39</v>
      </c>
      <c r="D11" s="12">
        <f>'030-COORD. INFORM.'!D11+'140-FARMACIA POP. NORTE'!D11+'037-FARMACIA POP. LESTE'!D11+'245-CAC UAC'!D11+'254-ALMOXARIFADO'!D11+'255-TRANSPORTE'!D11+'265-MANUTENCAO'!D11+'275-CSRT'!D11+'276-ADM. PESSOAL-RH'!D11+'277-CETS'!D11+'289-291-292e293 -FMS'!D11+'GRAFICA SAUDE'!D11+'073-095-100-191-DST-AIDS'!D11+'SO 090 -CEREST  CRST'!D11+'SO113 REABILITAÇÃO FISICA'!D11+'S0041-ZOONOSES'!D11+'ALMOX.- ACERTOS'!D11+'039-072-SAMU'!D11</f>
        <v>13216.98</v>
      </c>
      <c r="E11" s="12">
        <f>'030-COORD. INFORM.'!E11+'140-FARMACIA POP. NORTE'!E11+'037-FARMACIA POP. LESTE'!E11+'245-CAC UAC'!E11+'254-ALMOXARIFADO'!E11+'255-TRANSPORTE'!E11+'265-MANUTENCAO'!E11+'275-CSRT'!E11+'276-ADM. PESSOAL-RH'!E11+'277-CETS'!E11+'289-291-292e293 -FMS'!E11+'GRAFICA SAUDE'!E11+'073-095-100-191-DST-AIDS'!E11+'SO 090 -CEREST  CRST'!E11+'SO113 REABILITAÇÃO FISICA'!E11+'S0041-ZOONOSES'!E11+'ALMOX.- ACERTOS'!E11+'039-072-SAMU'!E11</f>
        <v>12976.099999999999</v>
      </c>
      <c r="F11" s="12">
        <f>'030-COORD. INFORM.'!F11+'140-FARMACIA POP. NORTE'!F11+'037-FARMACIA POP. LESTE'!F11+'245-CAC UAC'!F11+'254-ALMOXARIFADO'!F11+'255-TRANSPORTE'!F11+'265-MANUTENCAO'!F11+'275-CSRT'!F11+'276-ADM. PESSOAL-RH'!F11+'277-CETS'!F11+'289-291-292e293 -FMS'!F11+'GRAFICA SAUDE'!F11+'073-095-100-191-DST-AIDS'!F11+'SO 090 -CEREST  CRST'!F11+'SO113 REABILITAÇÃO FISICA'!F11+'S0041-ZOONOSES'!F11+'ALMOX.- ACERTOS'!F11+'039-072-SAMU'!F11</f>
        <v>10403.94</v>
      </c>
      <c r="G11" s="12">
        <f>'030-COORD. INFORM.'!G11+'140-FARMACIA POP. NORTE'!G11+'037-FARMACIA POP. LESTE'!G11+'245-CAC UAC'!G11+'254-ALMOXARIFADO'!G11+'255-TRANSPORTE'!G11+'265-MANUTENCAO'!G11+'275-CSRT'!G11+'276-ADM. PESSOAL-RH'!G11+'277-CETS'!G11+'289-291-292e293 -FMS'!G11+'GRAFICA SAUDE'!G11+'073-095-100-191-DST-AIDS'!G11+'SO 090 -CEREST  CRST'!G11+'SO113 REABILITAÇÃO FISICA'!G11+'S0041-ZOONOSES'!G11+'ALMOX.- ACERTOS'!G11+'039-072-SAMU'!G11</f>
        <v>6029.710000000001</v>
      </c>
      <c r="H11" s="12">
        <f>'030-COORD. INFORM.'!H11+'140-FARMACIA POP. NORTE'!H11+'037-FARMACIA POP. LESTE'!H11+'245-CAC UAC'!H11+'254-ALMOXARIFADO'!H11+'255-TRANSPORTE'!H11+'265-MANUTENCAO'!H11+'275-CSRT'!H11+'276-ADM. PESSOAL-RH'!H11+'277-CETS'!H11+'289-291-292e293 -FMS'!H11+'GRAFICA SAUDE'!H11+'073-095-100-191-DST-AIDS'!H11+'SO 090 -CEREST  CRST'!H11+'SO113 REABILITAÇÃO FISICA'!H11+'S0041-ZOONOSES'!H11+'ALMOX.- ACERTOS'!H11+'039-072-SAMU'!H11</f>
        <v>12258.43</v>
      </c>
      <c r="I11" s="12">
        <f>'030-COORD. INFORM.'!I11+'140-FARMACIA POP. NORTE'!I11+'037-FARMACIA POP. LESTE'!I11+'245-CAC UAC'!I11+'254-ALMOXARIFADO'!I11+'255-TRANSPORTE'!I11+'265-MANUTENCAO'!I11+'275-CSRT'!I11+'276-ADM. PESSOAL-RH'!I11+'277-CETS'!I11+'289-291-292e293 -FMS'!I11+'GRAFICA SAUDE'!I11+'073-095-100-191-DST-AIDS'!I11+'SO 090 -CEREST  CRST'!I11+'SO113 REABILITAÇÃO FISICA'!I11+'S0041-ZOONOSES'!I11+'ALMOX.- ACERTOS'!I11+'039-072-SAMU'!I11</f>
        <v>12997.73</v>
      </c>
      <c r="J11" s="12">
        <f>'030-COORD. INFORM.'!J11+'140-FARMACIA POP. NORTE'!J11+'037-FARMACIA POP. LESTE'!J11+'245-CAC UAC'!J11+'254-ALMOXARIFADO'!J11+'255-TRANSPORTE'!J11+'265-MANUTENCAO'!J11+'275-CSRT'!J11+'276-ADM. PESSOAL-RH'!J11+'277-CETS'!J11+'289-291-292e293 -FMS'!J11+'GRAFICA SAUDE'!J11+'073-095-100-191-DST-AIDS'!J11+'SO 090 -CEREST  CRST'!J11+'SO113 REABILITAÇÃO FISICA'!J11+'S0041-ZOONOSES'!J11+'ALMOX.- ACERTOS'!J11+'039-072-SAMU'!J11</f>
        <v>14231.870000000003</v>
      </c>
      <c r="K11" s="12">
        <f>'030-COORD. INFORM.'!K11+'140-FARMACIA POP. NORTE'!K11+'037-FARMACIA POP. LESTE'!K11+'245-CAC UAC'!K11+'254-ALMOXARIFADO'!K11+'255-TRANSPORTE'!K11+'265-MANUTENCAO'!K11+'275-CSRT'!K11+'276-ADM. PESSOAL-RH'!K11+'277-CETS'!K11+'289-291-292e293 -FMS'!K11+'GRAFICA SAUDE'!K11+'073-095-100-191-DST-AIDS'!K11+'SO 090 -CEREST  CRST'!K11+'SO113 REABILITAÇÃO FISICA'!K11+'S0041-ZOONOSES'!K11+'ALMOX.- ACERTOS'!K11+'039-072-SAMU'!K11</f>
        <v>14959.779999999997</v>
      </c>
      <c r="L11" s="12">
        <f>'030-COORD. INFORM.'!L11+'140-FARMACIA POP. NORTE'!L11+'037-FARMACIA POP. LESTE'!L11+'245-CAC UAC'!L11+'254-ALMOXARIFADO'!L11+'255-TRANSPORTE'!L11+'265-MANUTENCAO'!L11+'275-CSRT'!L11+'276-ADM. PESSOAL-RH'!L11+'277-CETS'!L11+'289-291-292e293 -FMS'!L11+'GRAFICA SAUDE'!L11+'073-095-100-191-DST-AIDS'!L11+'SO 090 -CEREST  CRST'!L11+'SO113 REABILITAÇÃO FISICA'!L11+'S0041-ZOONOSES'!L11+'ALMOX.- ACERTOS'!L11+'039-072-SAMU'!L11</f>
        <v>14471.69</v>
      </c>
      <c r="M11" s="12">
        <f>'030-COORD. INFORM.'!M11+'140-FARMACIA POP. NORTE'!M11+'037-FARMACIA POP. LESTE'!M11+'245-CAC UAC'!M11+'254-ALMOXARIFADO'!M11+'255-TRANSPORTE'!M11+'265-MANUTENCAO'!M11+'275-CSRT'!M11+'276-ADM. PESSOAL-RH'!M11+'277-CETS'!M11+'289-291-292e293 -FMS'!M11+'GRAFICA SAUDE'!M11+'073-095-100-191-DST-AIDS'!M11+'SO 090 -CEREST  CRST'!M11+'SO113 REABILITAÇÃO FISICA'!M11+'S0041-ZOONOSES'!M11+'ALMOX.- ACERTOS'!M11+'039-072-SAMU'!M11</f>
        <v>14893.420000000002</v>
      </c>
      <c r="N11" s="12">
        <f>'030-COORD. INFORM.'!N11+'140-FARMACIA POP. NORTE'!N11+'037-FARMACIA POP. LESTE'!N11+'245-CAC UAC'!N11+'254-ALMOXARIFADO'!N11+'255-TRANSPORTE'!N11+'265-MANUTENCAO'!N11+'275-CSRT'!N11+'276-ADM. PESSOAL-RH'!N11+'277-CETS'!N11+'289-291-292e293 -FMS'!N11+'GRAFICA SAUDE'!N11+'073-095-100-191-DST-AIDS'!N11+'SO 090 -CEREST  CRST'!N11+'SO113 REABILITAÇÃO FISICA'!N11+'S0041-ZOONOSES'!N11+'ALMOX.- ACERTOS'!N11+'039-072-SAMU'!N11</f>
        <v>12091.509999999998</v>
      </c>
    </row>
    <row r="12" spans="2:14" ht="12.75">
      <c r="B12" s="11" t="s">
        <v>6</v>
      </c>
      <c r="C12" s="12">
        <f>'030-COORD. INFORM.'!C12+'140-FARMACIA POP. NORTE'!C12+'037-FARMACIA POP. LESTE'!C12+'245-CAC UAC'!C12+'254-ALMOXARIFADO'!C12+'255-TRANSPORTE'!C12+'265-MANUTENCAO'!C12+'275-CSRT'!C12+'276-ADM. PESSOAL-RH'!C12+'277-CETS'!C12+'289-291-292e293 -FMS'!C12+'GRAFICA SAUDE'!C12+'073-095-100-191-DST-AIDS'!C12+'SO 090 -CEREST  CRST'!C12+'SO113 REABILITAÇÃO FISICA'!C12+'S0041-ZOONOSES'!C12+'ALMOX.- ACERTOS'!C12+'039-072-SAMU'!C12</f>
        <v>37872.61</v>
      </c>
      <c r="D12" s="12">
        <f>'030-COORD. INFORM.'!D12+'140-FARMACIA POP. NORTE'!D12+'037-FARMACIA POP. LESTE'!D12+'245-CAC UAC'!D12+'254-ALMOXARIFADO'!D12+'255-TRANSPORTE'!D12+'265-MANUTENCAO'!D12+'275-CSRT'!D12+'276-ADM. PESSOAL-RH'!D12+'277-CETS'!D12+'289-291-292e293 -FMS'!D12+'GRAFICA SAUDE'!D12+'073-095-100-191-DST-AIDS'!D12+'SO 090 -CEREST  CRST'!D12+'SO113 REABILITAÇÃO FISICA'!D12+'S0041-ZOONOSES'!D12+'ALMOX.- ACERTOS'!D12+'039-072-SAMU'!D12</f>
        <v>382364.85</v>
      </c>
      <c r="E12" s="12">
        <f>'030-COORD. INFORM.'!E12+'140-FARMACIA POP. NORTE'!E12+'037-FARMACIA POP. LESTE'!E12+'245-CAC UAC'!E12+'254-ALMOXARIFADO'!E12+'255-TRANSPORTE'!E12+'265-MANUTENCAO'!E12+'275-CSRT'!E12+'276-ADM. PESSOAL-RH'!E12+'277-CETS'!E12+'289-291-292e293 -FMS'!E12+'GRAFICA SAUDE'!E12+'073-095-100-191-DST-AIDS'!E12+'SO 090 -CEREST  CRST'!E12+'SO113 REABILITAÇÃO FISICA'!E12+'S0041-ZOONOSES'!E12+'ALMOX.- ACERTOS'!E12+'039-072-SAMU'!E12</f>
        <v>24635.15</v>
      </c>
      <c r="F12" s="12">
        <f>'030-COORD. INFORM.'!F12+'140-FARMACIA POP. NORTE'!F12+'037-FARMACIA POP. LESTE'!F12+'245-CAC UAC'!F12+'254-ALMOXARIFADO'!F12+'255-TRANSPORTE'!F12+'265-MANUTENCAO'!F12+'275-CSRT'!F12+'276-ADM. PESSOAL-RH'!F12+'277-CETS'!F12+'289-291-292e293 -FMS'!F12+'GRAFICA SAUDE'!F12+'073-095-100-191-DST-AIDS'!F12+'SO 090 -CEREST  CRST'!F12+'SO113 REABILITAÇÃO FISICA'!F12+'S0041-ZOONOSES'!F12+'ALMOX.- ACERTOS'!F12+'039-072-SAMU'!F12</f>
        <v>23087.53</v>
      </c>
      <c r="G12" s="12">
        <f>'030-COORD. INFORM.'!G12+'140-FARMACIA POP. NORTE'!G12+'037-FARMACIA POP. LESTE'!G12+'245-CAC UAC'!G12+'254-ALMOXARIFADO'!G12+'255-TRANSPORTE'!G12+'265-MANUTENCAO'!G12+'275-CSRT'!G12+'276-ADM. PESSOAL-RH'!G12+'277-CETS'!G12+'289-291-292e293 -FMS'!G12+'GRAFICA SAUDE'!G12+'073-095-100-191-DST-AIDS'!G12+'SO 090 -CEREST  CRST'!G12+'SO113 REABILITAÇÃO FISICA'!G12+'S0041-ZOONOSES'!G12+'ALMOX.- ACERTOS'!G12+'039-072-SAMU'!G12</f>
        <v>43213.7</v>
      </c>
      <c r="H12" s="12">
        <f>'030-COORD. INFORM.'!H12+'140-FARMACIA POP. NORTE'!H12+'037-FARMACIA POP. LESTE'!H12+'245-CAC UAC'!H12+'254-ALMOXARIFADO'!H12+'255-TRANSPORTE'!H12+'265-MANUTENCAO'!H12+'275-CSRT'!H12+'276-ADM. PESSOAL-RH'!H12+'277-CETS'!H12+'289-291-292e293 -FMS'!H12+'GRAFICA SAUDE'!H12+'073-095-100-191-DST-AIDS'!H12+'SO 090 -CEREST  CRST'!H12+'SO113 REABILITAÇÃO FISICA'!H12+'S0041-ZOONOSES'!H12+'ALMOX.- ACERTOS'!H12+'039-072-SAMU'!H12</f>
        <v>78056.31999999999</v>
      </c>
      <c r="I12" s="12">
        <f>'030-COORD. INFORM.'!I12+'140-FARMACIA POP. NORTE'!I12+'037-FARMACIA POP. LESTE'!I12+'245-CAC UAC'!I12+'254-ALMOXARIFADO'!I12+'255-TRANSPORTE'!I12+'265-MANUTENCAO'!I12+'275-CSRT'!I12+'276-ADM. PESSOAL-RH'!I12+'277-CETS'!I12+'289-291-292e293 -FMS'!I12+'GRAFICA SAUDE'!I12+'073-095-100-191-DST-AIDS'!I12+'SO 090 -CEREST  CRST'!I12+'SO113 REABILITAÇÃO FISICA'!I12+'S0041-ZOONOSES'!I12+'ALMOX.- ACERTOS'!I12+'039-072-SAMU'!I12</f>
        <v>64013.36</v>
      </c>
      <c r="J12" s="12">
        <f>'030-COORD. INFORM.'!J12+'140-FARMACIA POP. NORTE'!J12+'037-FARMACIA POP. LESTE'!J12+'245-CAC UAC'!J12+'254-ALMOXARIFADO'!J12+'255-TRANSPORTE'!J12+'265-MANUTENCAO'!J12+'275-CSRT'!J12+'276-ADM. PESSOAL-RH'!J12+'277-CETS'!J12+'289-291-292e293 -FMS'!J12+'GRAFICA SAUDE'!J12+'073-095-100-191-DST-AIDS'!J12+'SO 090 -CEREST  CRST'!J12+'SO113 REABILITAÇÃO FISICA'!J12+'S0041-ZOONOSES'!J12+'ALMOX.- ACERTOS'!J12+'039-072-SAMU'!J12</f>
        <v>118844.4</v>
      </c>
      <c r="K12" s="12">
        <f>'030-COORD. INFORM.'!K12+'140-FARMACIA POP. NORTE'!K12+'037-FARMACIA POP. LESTE'!K12+'245-CAC UAC'!K12+'254-ALMOXARIFADO'!K12+'255-TRANSPORTE'!K12+'265-MANUTENCAO'!K12+'275-CSRT'!K12+'276-ADM. PESSOAL-RH'!K12+'277-CETS'!K12+'289-291-292e293 -FMS'!K12+'GRAFICA SAUDE'!K12+'073-095-100-191-DST-AIDS'!K12+'SO 090 -CEREST  CRST'!K12+'SO113 REABILITAÇÃO FISICA'!K12+'S0041-ZOONOSES'!K12+'ALMOX.- ACERTOS'!K12+'039-072-SAMU'!K12</f>
        <v>21077.47</v>
      </c>
      <c r="L12" s="12">
        <f>'030-COORD. INFORM.'!L12+'140-FARMACIA POP. NORTE'!L12+'037-FARMACIA POP. LESTE'!L12+'245-CAC UAC'!L12+'254-ALMOXARIFADO'!L12+'255-TRANSPORTE'!L12+'265-MANUTENCAO'!L12+'275-CSRT'!L12+'276-ADM. PESSOAL-RH'!L12+'277-CETS'!L12+'289-291-292e293 -FMS'!L12+'GRAFICA SAUDE'!L12+'073-095-100-191-DST-AIDS'!L12+'SO 090 -CEREST  CRST'!L12+'SO113 REABILITAÇÃO FISICA'!L12+'S0041-ZOONOSES'!L12+'ALMOX.- ACERTOS'!L12+'039-072-SAMU'!L12</f>
        <v>39369.43</v>
      </c>
      <c r="M12" s="12">
        <f>'030-COORD. INFORM.'!M12+'140-FARMACIA POP. NORTE'!M12+'037-FARMACIA POP. LESTE'!M12+'245-CAC UAC'!M12+'254-ALMOXARIFADO'!M12+'255-TRANSPORTE'!M12+'265-MANUTENCAO'!M12+'275-CSRT'!M12+'276-ADM. PESSOAL-RH'!M12+'277-CETS'!M12+'289-291-292e293 -FMS'!M12+'GRAFICA SAUDE'!M12+'073-095-100-191-DST-AIDS'!M12+'SO 090 -CEREST  CRST'!M12+'SO113 REABILITAÇÃO FISICA'!M12+'S0041-ZOONOSES'!M12+'ALMOX.- ACERTOS'!M12+'039-072-SAMU'!M12</f>
        <v>44342.770000000004</v>
      </c>
      <c r="N12" s="12">
        <f>'030-COORD. INFORM.'!N12+'140-FARMACIA POP. NORTE'!N12+'037-FARMACIA POP. LESTE'!N12+'245-CAC UAC'!N12+'254-ALMOXARIFADO'!N12+'255-TRANSPORTE'!N12+'265-MANUTENCAO'!N12+'275-CSRT'!N12+'276-ADM. PESSOAL-RH'!N12+'277-CETS'!N12+'289-291-292e293 -FMS'!N12+'GRAFICA SAUDE'!N12+'073-095-100-191-DST-AIDS'!N12+'SO 090 -CEREST  CRST'!N12+'SO113 REABILITAÇÃO FISICA'!N12+'S0041-ZOONOSES'!N12+'ALMOX.- ACERTOS'!N12+'039-072-SAMU'!N12</f>
        <v>938789.38</v>
      </c>
    </row>
    <row r="13" spans="2:14" ht="12.75">
      <c r="B13" s="11" t="s">
        <v>8</v>
      </c>
      <c r="C13" s="12">
        <f>'030-COORD. INFORM.'!C13+'140-FARMACIA POP. NORTE'!C13+'037-FARMACIA POP. LESTE'!C13+'245-CAC UAC'!C13+'254-ALMOXARIFADO'!C13+'255-TRANSPORTE'!C13+'265-MANUTENCAO'!C13+'275-CSRT'!C13+'276-ADM. PESSOAL-RH'!C13+'277-CETS'!C13+'289-291-292e293 -FMS'!C13+'GRAFICA SAUDE'!C13+'073-095-100-191-DST-AIDS'!C13+'SO 090 -CEREST  CRST'!C13+'SO113 REABILITAÇÃO FISICA'!C13+'S0041-ZOONOSES'!C13+'ALMOX.- ACERTOS'!C13+'039-072-SAMU'!C13</f>
        <v>0</v>
      </c>
      <c r="D13" s="12">
        <f>'030-COORD. INFORM.'!D13+'140-FARMACIA POP. NORTE'!D13+'037-FARMACIA POP. LESTE'!D13+'245-CAC UAC'!D13+'254-ALMOXARIFADO'!D13+'255-TRANSPORTE'!D13+'265-MANUTENCAO'!D13+'275-CSRT'!D13+'276-ADM. PESSOAL-RH'!D13+'277-CETS'!D13+'289-291-292e293 -FMS'!D13+'GRAFICA SAUDE'!D13+'073-095-100-191-DST-AIDS'!D13+'SO 090 -CEREST  CRST'!D13+'SO113 REABILITAÇÃO FISICA'!D13+'S0041-ZOONOSES'!D13+'ALMOX.- ACERTOS'!D13+'039-072-SAMU'!D13</f>
        <v>0</v>
      </c>
      <c r="E13" s="12">
        <f>'030-COORD. INFORM.'!E13+'140-FARMACIA POP. NORTE'!E13+'037-FARMACIA POP. LESTE'!E13+'245-CAC UAC'!E13+'254-ALMOXARIFADO'!E13+'255-TRANSPORTE'!E13+'265-MANUTENCAO'!E13+'275-CSRT'!E13+'276-ADM. PESSOAL-RH'!E13+'277-CETS'!E13+'289-291-292e293 -FMS'!E13+'GRAFICA SAUDE'!E13+'073-095-100-191-DST-AIDS'!E13+'SO 090 -CEREST  CRST'!E13+'SO113 REABILITAÇÃO FISICA'!E13+'S0041-ZOONOSES'!E13+'ALMOX.- ACERTOS'!E13+'039-072-SAMU'!E13</f>
        <v>0</v>
      </c>
      <c r="F13" s="12">
        <f>'030-COORD. INFORM.'!F13+'140-FARMACIA POP. NORTE'!F13+'037-FARMACIA POP. LESTE'!F13+'245-CAC UAC'!F13+'254-ALMOXARIFADO'!F13+'255-TRANSPORTE'!F13+'265-MANUTENCAO'!F13+'275-CSRT'!F13+'276-ADM. PESSOAL-RH'!F13+'277-CETS'!F13+'289-291-292e293 -FMS'!F13+'GRAFICA SAUDE'!F13+'073-095-100-191-DST-AIDS'!F13+'SO 090 -CEREST  CRST'!F13+'SO113 REABILITAÇÃO FISICA'!F13+'S0041-ZOONOSES'!F13+'ALMOX.- ACERTOS'!F13+'039-072-SAMU'!F13</f>
        <v>0</v>
      </c>
      <c r="G13" s="12">
        <f>'030-COORD. INFORM.'!G13+'140-FARMACIA POP. NORTE'!G13+'037-FARMACIA POP. LESTE'!G13+'245-CAC UAC'!G13+'254-ALMOXARIFADO'!G13+'255-TRANSPORTE'!G13+'265-MANUTENCAO'!G13+'275-CSRT'!G13+'276-ADM. PESSOAL-RH'!G13+'277-CETS'!G13+'289-291-292e293 -FMS'!G13+'GRAFICA SAUDE'!G13+'073-095-100-191-DST-AIDS'!G13+'SO 090 -CEREST  CRST'!G13+'SO113 REABILITAÇÃO FISICA'!G13+'S0041-ZOONOSES'!G13+'ALMOX.- ACERTOS'!G13+'039-072-SAMU'!G13</f>
        <v>0</v>
      </c>
      <c r="H13" s="12">
        <f>'030-COORD. INFORM.'!H13+'140-FARMACIA POP. NORTE'!H13+'037-FARMACIA POP. LESTE'!H13+'245-CAC UAC'!H13+'254-ALMOXARIFADO'!H13+'255-TRANSPORTE'!H13+'265-MANUTENCAO'!H13+'275-CSRT'!H13+'276-ADM. PESSOAL-RH'!H13+'277-CETS'!H13+'289-291-292e293 -FMS'!H13+'GRAFICA SAUDE'!H13+'073-095-100-191-DST-AIDS'!H13+'SO 090 -CEREST  CRST'!H13+'SO113 REABILITAÇÃO FISICA'!H13+'S0041-ZOONOSES'!H13+'ALMOX.- ACERTOS'!H13+'039-072-SAMU'!H13</f>
        <v>0</v>
      </c>
      <c r="I13" s="12">
        <f>'030-COORD. INFORM.'!I13+'140-FARMACIA POP. NORTE'!I13+'037-FARMACIA POP. LESTE'!I13+'245-CAC UAC'!I13+'254-ALMOXARIFADO'!I13+'255-TRANSPORTE'!I13+'265-MANUTENCAO'!I13+'275-CSRT'!I13+'276-ADM. PESSOAL-RH'!I13+'277-CETS'!I13+'289-291-292e293 -FMS'!I13+'GRAFICA SAUDE'!I13+'073-095-100-191-DST-AIDS'!I13+'SO 090 -CEREST  CRST'!I13+'SO113 REABILITAÇÃO FISICA'!I13+'S0041-ZOONOSES'!I13+'ALMOX.- ACERTOS'!I13+'039-072-SAMU'!I13</f>
        <v>0</v>
      </c>
      <c r="J13" s="12">
        <f>'030-COORD. INFORM.'!J13+'140-FARMACIA POP. NORTE'!J13+'037-FARMACIA POP. LESTE'!J13+'245-CAC UAC'!J13+'254-ALMOXARIFADO'!J13+'255-TRANSPORTE'!J13+'265-MANUTENCAO'!J13+'275-CSRT'!J13+'276-ADM. PESSOAL-RH'!J13+'277-CETS'!J13+'289-291-292e293 -FMS'!J13+'GRAFICA SAUDE'!J13+'073-095-100-191-DST-AIDS'!J13+'SO 090 -CEREST  CRST'!J13+'SO113 REABILITAÇÃO FISICA'!J13+'S0041-ZOONOSES'!J13+'ALMOX.- ACERTOS'!J13+'039-072-SAMU'!J13</f>
        <v>0</v>
      </c>
      <c r="K13" s="12">
        <f>'030-COORD. INFORM.'!K13+'140-FARMACIA POP. NORTE'!K13+'037-FARMACIA POP. LESTE'!K13+'245-CAC UAC'!K13+'254-ALMOXARIFADO'!K13+'255-TRANSPORTE'!K13+'265-MANUTENCAO'!K13+'275-CSRT'!K13+'276-ADM. PESSOAL-RH'!K13+'277-CETS'!K13+'289-291-292e293 -FMS'!K13+'GRAFICA SAUDE'!K13+'073-095-100-191-DST-AIDS'!K13+'SO 090 -CEREST  CRST'!K13+'SO113 REABILITAÇÃO FISICA'!K13+'S0041-ZOONOSES'!K13+'ALMOX.- ACERTOS'!K13+'039-072-SAMU'!K13</f>
        <v>0</v>
      </c>
      <c r="L13" s="12">
        <f>'030-COORD. INFORM.'!L13+'140-FARMACIA POP. NORTE'!L13+'037-FARMACIA POP. LESTE'!L13+'245-CAC UAC'!L13+'254-ALMOXARIFADO'!L13+'255-TRANSPORTE'!L13+'265-MANUTENCAO'!L13+'275-CSRT'!L13+'276-ADM. PESSOAL-RH'!L13+'277-CETS'!L13+'289-291-292e293 -FMS'!L13+'GRAFICA SAUDE'!L13+'073-095-100-191-DST-AIDS'!L13+'SO 090 -CEREST  CRST'!L13+'SO113 REABILITAÇÃO FISICA'!L13+'S0041-ZOONOSES'!L13+'ALMOX.- ACERTOS'!L13+'039-072-SAMU'!L13</f>
        <v>0</v>
      </c>
      <c r="M13" s="12">
        <f>'030-COORD. INFORM.'!M13+'140-FARMACIA POP. NORTE'!M13+'037-FARMACIA POP. LESTE'!M13+'245-CAC UAC'!M13+'254-ALMOXARIFADO'!M13+'255-TRANSPORTE'!M13+'265-MANUTENCAO'!M13+'275-CSRT'!M13+'276-ADM. PESSOAL-RH'!M13+'277-CETS'!M13+'289-291-292e293 -FMS'!M13+'GRAFICA SAUDE'!M13+'073-095-100-191-DST-AIDS'!M13+'SO 090 -CEREST  CRST'!M13+'SO113 REABILITAÇÃO FISICA'!M13+'S0041-ZOONOSES'!M13+'ALMOX.- ACERTOS'!M13+'039-072-SAMU'!M13</f>
        <v>0</v>
      </c>
      <c r="N13" s="12">
        <f>'030-COORD. INFORM.'!N13+'140-FARMACIA POP. NORTE'!N13+'037-FARMACIA POP. LESTE'!N13+'245-CAC UAC'!N13+'254-ALMOXARIFADO'!N13+'255-TRANSPORTE'!N13+'265-MANUTENCAO'!N13+'275-CSRT'!N13+'276-ADM. PESSOAL-RH'!N13+'277-CETS'!N13+'289-291-292e293 -FMS'!N13+'GRAFICA SAUDE'!N13+'073-095-100-191-DST-AIDS'!N13+'SO 090 -CEREST  CRST'!N13+'SO113 REABILITAÇÃO FISICA'!N13+'S0041-ZOONOSES'!N13+'ALMOX.- ACERTOS'!N13+'039-072-SAMU'!N13</f>
        <v>0</v>
      </c>
    </row>
    <row r="14" spans="2:14" ht="12.75">
      <c r="B14" s="11" t="s">
        <v>9</v>
      </c>
      <c r="C14" s="12">
        <f>'030-COORD. INFORM.'!C14+'140-FARMACIA POP. NORTE'!C14+'037-FARMACIA POP. LESTE'!C14+'245-CAC UAC'!C14+'254-ALMOXARIFADO'!C14+'255-TRANSPORTE'!C14+'265-MANUTENCAO'!C14+'275-CSRT'!C14+'276-ADM. PESSOAL-RH'!C14+'277-CETS'!C14+'289-291-292e293 -FMS'!C14+'GRAFICA SAUDE'!C14+'073-095-100-191-DST-AIDS'!C14+'SO 090 -CEREST  CRST'!C14+'SO113 REABILITAÇÃO FISICA'!C14+'S0041-ZOONOSES'!C14+'ALMOX.- ACERTOS'!C14+'039-072-SAMU'!C14</f>
        <v>945.1800000000002</v>
      </c>
      <c r="D14" s="12">
        <f>'030-COORD. INFORM.'!D14+'140-FARMACIA POP. NORTE'!D14+'037-FARMACIA POP. LESTE'!D14+'245-CAC UAC'!D14+'254-ALMOXARIFADO'!D14+'255-TRANSPORTE'!D14+'265-MANUTENCAO'!D14+'275-CSRT'!D14+'276-ADM. PESSOAL-RH'!D14+'277-CETS'!D14+'289-291-292e293 -FMS'!D14+'GRAFICA SAUDE'!D14+'073-095-100-191-DST-AIDS'!D14+'SO 090 -CEREST  CRST'!D14+'SO113 REABILITAÇÃO FISICA'!D14+'S0041-ZOONOSES'!D14+'ALMOX.- ACERTOS'!D14+'039-072-SAMU'!D14</f>
        <v>765.35</v>
      </c>
      <c r="E14" s="12">
        <f>'030-COORD. INFORM.'!E14+'140-FARMACIA POP. NORTE'!E14+'037-FARMACIA POP. LESTE'!E14+'245-CAC UAC'!E14+'254-ALMOXARIFADO'!E14+'255-TRANSPORTE'!E14+'265-MANUTENCAO'!E14+'275-CSRT'!E14+'276-ADM. PESSOAL-RH'!E14+'277-CETS'!E14+'289-291-292e293 -FMS'!E14+'GRAFICA SAUDE'!E14+'073-095-100-191-DST-AIDS'!E14+'SO 090 -CEREST  CRST'!E14+'SO113 REABILITAÇÃO FISICA'!E14+'S0041-ZOONOSES'!E14+'ALMOX.- ACERTOS'!E14+'039-072-SAMU'!E14</f>
        <v>568.75</v>
      </c>
      <c r="F14" s="12">
        <f>'030-COORD. INFORM.'!F14+'140-FARMACIA POP. NORTE'!F14+'037-FARMACIA POP. LESTE'!F14+'245-CAC UAC'!F14+'254-ALMOXARIFADO'!F14+'255-TRANSPORTE'!F14+'265-MANUTENCAO'!F14+'275-CSRT'!F14+'276-ADM. PESSOAL-RH'!F14+'277-CETS'!F14+'289-291-292e293 -FMS'!F14+'GRAFICA SAUDE'!F14+'073-095-100-191-DST-AIDS'!F14+'SO 090 -CEREST  CRST'!F14+'SO113 REABILITAÇÃO FISICA'!F14+'S0041-ZOONOSES'!F14+'ALMOX.- ACERTOS'!F14+'039-072-SAMU'!F14</f>
        <v>398.93999999999994</v>
      </c>
      <c r="G14" s="12">
        <f>'030-COORD. INFORM.'!G14+'140-FARMACIA POP. NORTE'!G14+'037-FARMACIA POP. LESTE'!G14+'245-CAC UAC'!G14+'254-ALMOXARIFADO'!G14+'255-TRANSPORTE'!G14+'265-MANUTENCAO'!G14+'275-CSRT'!G14+'276-ADM. PESSOAL-RH'!G14+'277-CETS'!G14+'289-291-292e293 -FMS'!G14+'GRAFICA SAUDE'!G14+'073-095-100-191-DST-AIDS'!G14+'SO 090 -CEREST  CRST'!G14+'SO113 REABILITAÇÃO FISICA'!G14+'S0041-ZOONOSES'!G14+'ALMOX.- ACERTOS'!G14+'039-072-SAMU'!G14</f>
        <v>507.02</v>
      </c>
      <c r="H14" s="12">
        <f>'030-COORD. INFORM.'!H14+'140-FARMACIA POP. NORTE'!H14+'037-FARMACIA POP. LESTE'!H14+'245-CAC UAC'!H14+'254-ALMOXARIFADO'!H14+'255-TRANSPORTE'!H14+'265-MANUTENCAO'!H14+'275-CSRT'!H14+'276-ADM. PESSOAL-RH'!H14+'277-CETS'!H14+'289-291-292e293 -FMS'!H14+'GRAFICA SAUDE'!H14+'073-095-100-191-DST-AIDS'!H14+'SO 090 -CEREST  CRST'!H14+'SO113 REABILITAÇÃO FISICA'!H14+'S0041-ZOONOSES'!H14+'ALMOX.- ACERTOS'!H14+'039-072-SAMU'!H14</f>
        <v>444.53</v>
      </c>
      <c r="I14" s="12">
        <f>'030-COORD. INFORM.'!I14+'140-FARMACIA POP. NORTE'!I14+'037-FARMACIA POP. LESTE'!I14+'245-CAC UAC'!I14+'254-ALMOXARIFADO'!I14+'255-TRANSPORTE'!I14+'265-MANUTENCAO'!I14+'275-CSRT'!I14+'276-ADM. PESSOAL-RH'!I14+'277-CETS'!I14+'289-291-292e293 -FMS'!I14+'GRAFICA SAUDE'!I14+'073-095-100-191-DST-AIDS'!I14+'SO 090 -CEREST  CRST'!I14+'SO113 REABILITAÇÃO FISICA'!I14+'S0041-ZOONOSES'!I14+'ALMOX.- ACERTOS'!I14+'039-072-SAMU'!I14</f>
        <v>520</v>
      </c>
      <c r="J14" s="12">
        <f>'030-COORD. INFORM.'!J14+'140-FARMACIA POP. NORTE'!J14+'037-FARMACIA POP. LESTE'!J14+'245-CAC UAC'!J14+'254-ALMOXARIFADO'!J14+'255-TRANSPORTE'!J14+'265-MANUTENCAO'!J14+'275-CSRT'!J14+'276-ADM. PESSOAL-RH'!J14+'277-CETS'!J14+'289-291-292e293 -FMS'!J14+'GRAFICA SAUDE'!J14+'073-095-100-191-DST-AIDS'!J14+'SO 090 -CEREST  CRST'!J14+'SO113 REABILITAÇÃO FISICA'!J14+'S0041-ZOONOSES'!J14+'ALMOX.- ACERTOS'!J14+'039-072-SAMU'!J14</f>
        <v>228.67000000000002</v>
      </c>
      <c r="K14" s="12">
        <f>'030-COORD. INFORM.'!K14+'140-FARMACIA POP. NORTE'!K14+'037-FARMACIA POP. LESTE'!K14+'245-CAC UAC'!K14+'254-ALMOXARIFADO'!K14+'255-TRANSPORTE'!K14+'265-MANUTENCAO'!K14+'275-CSRT'!K14+'276-ADM. PESSOAL-RH'!K14+'277-CETS'!K14+'289-291-292e293 -FMS'!K14+'GRAFICA SAUDE'!K14+'073-095-100-191-DST-AIDS'!K14+'SO 090 -CEREST  CRST'!K14+'SO113 REABILITAÇÃO FISICA'!K14+'S0041-ZOONOSES'!K14+'ALMOX.- ACERTOS'!K14+'039-072-SAMU'!K14</f>
        <v>497.3</v>
      </c>
      <c r="L14" s="12">
        <f>'030-COORD. INFORM.'!L14+'140-FARMACIA POP. NORTE'!L14+'037-FARMACIA POP. LESTE'!L14+'245-CAC UAC'!L14+'254-ALMOXARIFADO'!L14+'255-TRANSPORTE'!L14+'265-MANUTENCAO'!L14+'275-CSRT'!L14+'276-ADM. PESSOAL-RH'!L14+'277-CETS'!L14+'289-291-292e293 -FMS'!L14+'GRAFICA SAUDE'!L14+'073-095-100-191-DST-AIDS'!L14+'SO 090 -CEREST  CRST'!L14+'SO113 REABILITAÇÃO FISICA'!L14+'S0041-ZOONOSES'!L14+'ALMOX.- ACERTOS'!L14+'039-072-SAMU'!L14</f>
        <v>803.1899999999999</v>
      </c>
      <c r="M14" s="12">
        <f>'030-COORD. INFORM.'!M14+'140-FARMACIA POP. NORTE'!M14+'037-FARMACIA POP. LESTE'!M14+'245-CAC UAC'!M14+'254-ALMOXARIFADO'!M14+'255-TRANSPORTE'!M14+'265-MANUTENCAO'!M14+'275-CSRT'!M14+'276-ADM. PESSOAL-RH'!M14+'277-CETS'!M14+'289-291-292e293 -FMS'!M14+'GRAFICA SAUDE'!M14+'073-095-100-191-DST-AIDS'!M14+'SO 090 -CEREST  CRST'!M14+'SO113 REABILITAÇÃO FISICA'!M14+'S0041-ZOONOSES'!M14+'ALMOX.- ACERTOS'!M14+'039-072-SAMU'!M14</f>
        <v>576.79</v>
      </c>
      <c r="N14" s="12">
        <f>'030-COORD. INFORM.'!N14+'140-FARMACIA POP. NORTE'!N14+'037-FARMACIA POP. LESTE'!N14+'245-CAC UAC'!N14+'254-ALMOXARIFADO'!N14+'255-TRANSPORTE'!N14+'265-MANUTENCAO'!N14+'275-CSRT'!N14+'276-ADM. PESSOAL-RH'!N14+'277-CETS'!N14+'289-291-292e293 -FMS'!N14+'GRAFICA SAUDE'!N14+'073-095-100-191-DST-AIDS'!N14+'SO 090 -CEREST  CRST'!N14+'SO113 REABILITAÇÃO FISICA'!N14+'S0041-ZOONOSES'!N14+'ALMOX.- ACERTOS'!N14+'039-072-SAMU'!N14</f>
        <v>9.21</v>
      </c>
    </row>
    <row r="15" spans="2:15" ht="12.75">
      <c r="B15" s="11" t="s">
        <v>10</v>
      </c>
      <c r="C15" s="12">
        <f>'030-COORD. INFORM.'!C15+'140-FARMACIA POP. NORTE'!C15+'037-FARMACIA POP. LESTE'!C15+'245-CAC UAC'!C15+'254-ALMOXARIFADO'!C15+'255-TRANSPORTE'!C15+'265-MANUTENCAO'!C15+'275-CSRT'!C15+'276-ADM. PESSOAL-RH'!C15+'277-CETS'!C15+'289-291-292e293 -FMS'!C15+'GRAFICA SAUDE'!C15+'073-095-100-191-DST-AIDS'!C15+'SO 090 -CEREST  CRST'!C15+'SO113 REABILITAÇÃO FISICA'!C15+'S0041-ZOONOSES'!C15+'ALMOX.- ACERTOS'!C15+'039-072-SAMU'!C15</f>
        <v>36428.89</v>
      </c>
      <c r="D15" s="12">
        <f>'030-COORD. INFORM.'!D15+'140-FARMACIA POP. NORTE'!D15+'037-FARMACIA POP. LESTE'!D15+'245-CAC UAC'!D15+'254-ALMOXARIFADO'!D15+'255-TRANSPORTE'!D15+'265-MANUTENCAO'!D15+'275-CSRT'!D15+'276-ADM. PESSOAL-RH'!D15+'277-CETS'!D15+'289-291-292e293 -FMS'!D15+'GRAFICA SAUDE'!D15+'073-095-100-191-DST-AIDS'!D15+'SO 090 -CEREST  CRST'!D15+'SO113 REABILITAÇÃO FISICA'!D15+'S0041-ZOONOSES'!D15+'ALMOX.- ACERTOS'!D15+'039-072-SAMU'!D15</f>
        <v>9273.17</v>
      </c>
      <c r="E15" s="12">
        <f>'030-COORD. INFORM.'!E15+'140-FARMACIA POP. NORTE'!E15+'037-FARMACIA POP. LESTE'!E15+'245-CAC UAC'!E15+'254-ALMOXARIFADO'!E15+'255-TRANSPORTE'!E15+'265-MANUTENCAO'!E15+'275-CSRT'!E15+'276-ADM. PESSOAL-RH'!E15+'277-CETS'!E15+'289-291-292e293 -FMS'!E15+'GRAFICA SAUDE'!E15+'073-095-100-191-DST-AIDS'!E15+'SO 090 -CEREST  CRST'!E15+'SO113 REABILITAÇÃO FISICA'!E15+'S0041-ZOONOSES'!E15+'ALMOX.- ACERTOS'!E15+'039-072-SAMU'!E15</f>
        <v>528</v>
      </c>
      <c r="F15" s="12">
        <f>'030-COORD. INFORM.'!F15+'140-FARMACIA POP. NORTE'!F15+'037-FARMACIA POP. LESTE'!F15+'245-CAC UAC'!F15+'254-ALMOXARIFADO'!F15+'255-TRANSPORTE'!F15+'265-MANUTENCAO'!F15+'275-CSRT'!F15+'276-ADM. PESSOAL-RH'!F15+'277-CETS'!F15+'289-291-292e293 -FMS'!F15+'GRAFICA SAUDE'!F15+'073-095-100-191-DST-AIDS'!F15+'SO 090 -CEREST  CRST'!F15+'SO113 REABILITAÇÃO FISICA'!F15+'S0041-ZOONOSES'!F15+'ALMOX.- ACERTOS'!F15+'039-072-SAMU'!F15</f>
        <v>5387.16</v>
      </c>
      <c r="G15" s="12">
        <f>'030-COORD. INFORM.'!G15+'140-FARMACIA POP. NORTE'!G15+'037-FARMACIA POP. LESTE'!G15+'245-CAC UAC'!G15+'254-ALMOXARIFADO'!G15+'255-TRANSPORTE'!G15+'265-MANUTENCAO'!G15+'275-CSRT'!G15+'276-ADM. PESSOAL-RH'!G15+'277-CETS'!G15+'289-291-292e293 -FMS'!G15+'GRAFICA SAUDE'!G15+'073-095-100-191-DST-AIDS'!G15+'SO 090 -CEREST  CRST'!G15+'SO113 REABILITAÇÃO FISICA'!G15+'S0041-ZOONOSES'!G15+'ALMOX.- ACERTOS'!G15+'039-072-SAMU'!G15</f>
        <v>8897.93</v>
      </c>
      <c r="H15" s="12">
        <f>'030-COORD. INFORM.'!H15+'140-FARMACIA POP. NORTE'!H15+'037-FARMACIA POP. LESTE'!H15+'245-CAC UAC'!H15+'254-ALMOXARIFADO'!H15+'255-TRANSPORTE'!H15+'265-MANUTENCAO'!H15+'275-CSRT'!H15+'276-ADM. PESSOAL-RH'!H15+'277-CETS'!H15+'289-291-292e293 -FMS'!H15+'GRAFICA SAUDE'!H15+'073-095-100-191-DST-AIDS'!H15+'SO 090 -CEREST  CRST'!H15+'SO113 REABILITAÇÃO FISICA'!H15+'S0041-ZOONOSES'!H15+'ALMOX.- ACERTOS'!H15+'039-072-SAMU'!H15</f>
        <v>34963.05</v>
      </c>
      <c r="I15" s="12">
        <f>'030-COORD. INFORM.'!I15+'140-FARMACIA POP. NORTE'!I15+'037-FARMACIA POP. LESTE'!I15+'245-CAC UAC'!I15+'254-ALMOXARIFADO'!I15+'255-TRANSPORTE'!I15+'265-MANUTENCAO'!I15+'275-CSRT'!I15+'276-ADM. PESSOAL-RH'!I15+'277-CETS'!I15+'289-291-292e293 -FMS'!I15+'GRAFICA SAUDE'!I15+'073-095-100-191-DST-AIDS'!I15+'SO 090 -CEREST  CRST'!I15+'SO113 REABILITAÇÃO FISICA'!I15+'S0041-ZOONOSES'!I15+'ALMOX.- ACERTOS'!I15+'039-072-SAMU'!I15</f>
        <v>7442.22</v>
      </c>
      <c r="J15" s="12">
        <f>'030-COORD. INFORM.'!J15+'140-FARMACIA POP. NORTE'!J15+'037-FARMACIA POP. LESTE'!J15+'245-CAC UAC'!J15+'254-ALMOXARIFADO'!J15+'255-TRANSPORTE'!J15+'265-MANUTENCAO'!J15+'275-CSRT'!J15+'276-ADM. PESSOAL-RH'!J15+'277-CETS'!J15+'289-291-292e293 -FMS'!J15+'GRAFICA SAUDE'!J15+'073-095-100-191-DST-AIDS'!J15+'SO 090 -CEREST  CRST'!J15+'SO113 REABILITAÇÃO FISICA'!J15+'S0041-ZOONOSES'!J15+'ALMOX.- ACERTOS'!J15+'039-072-SAMU'!J15</f>
        <v>1982.43</v>
      </c>
      <c r="K15" s="12">
        <f>'030-COORD. INFORM.'!K15+'140-FARMACIA POP. NORTE'!K15+'037-FARMACIA POP. LESTE'!K15+'245-CAC UAC'!K15+'254-ALMOXARIFADO'!K15+'255-TRANSPORTE'!K15+'265-MANUTENCAO'!K15+'275-CSRT'!K15+'276-ADM. PESSOAL-RH'!K15+'277-CETS'!K15+'289-291-292e293 -FMS'!K15+'GRAFICA SAUDE'!K15+'073-095-100-191-DST-AIDS'!K15+'SO 090 -CEREST  CRST'!K15+'SO113 REABILITAÇÃO FISICA'!K15+'S0041-ZOONOSES'!K15+'ALMOX.- ACERTOS'!K15+'039-072-SAMU'!K15</f>
        <v>2191.9700000000003</v>
      </c>
      <c r="L15" s="12">
        <f>'030-COORD. INFORM.'!L15+'140-FARMACIA POP. NORTE'!L15+'037-FARMACIA POP. LESTE'!L15+'245-CAC UAC'!L15+'254-ALMOXARIFADO'!L15+'255-TRANSPORTE'!L15+'265-MANUTENCAO'!L15+'275-CSRT'!L15+'276-ADM. PESSOAL-RH'!L15+'277-CETS'!L15+'289-291-292e293 -FMS'!L15+'GRAFICA SAUDE'!L15+'073-095-100-191-DST-AIDS'!L15+'SO 090 -CEREST  CRST'!L15+'SO113 REABILITAÇÃO FISICA'!L15+'S0041-ZOONOSES'!L15+'ALMOX.- ACERTOS'!L15+'039-072-SAMU'!L15</f>
        <v>1203.24</v>
      </c>
      <c r="M15" s="12">
        <f>'030-COORD. INFORM.'!M15+'140-FARMACIA POP. NORTE'!M15+'037-FARMACIA POP. LESTE'!M15+'245-CAC UAC'!M15+'254-ALMOXARIFADO'!M15+'255-TRANSPORTE'!M15+'265-MANUTENCAO'!M15+'275-CSRT'!M15+'276-ADM. PESSOAL-RH'!M15+'277-CETS'!M15+'289-291-292e293 -FMS'!M15+'GRAFICA SAUDE'!M15+'073-095-100-191-DST-AIDS'!M15+'SO 090 -CEREST  CRST'!M15+'SO113 REABILITAÇÃO FISICA'!M15+'S0041-ZOONOSES'!M15+'ALMOX.- ACERTOS'!M15+'039-072-SAMU'!M15</f>
        <v>634.93</v>
      </c>
      <c r="N15" s="12">
        <f>'030-COORD. INFORM.'!N15+'140-FARMACIA POP. NORTE'!N15+'037-FARMACIA POP. LESTE'!N15+'245-CAC UAC'!N15+'254-ALMOXARIFADO'!N15+'255-TRANSPORTE'!N15+'265-MANUTENCAO'!N15+'275-CSRT'!N15+'276-ADM. PESSOAL-RH'!N15+'277-CETS'!N15+'289-291-292e293 -FMS'!N15+'GRAFICA SAUDE'!N15+'073-095-100-191-DST-AIDS'!N15+'SO 090 -CEREST  CRST'!N15+'SO113 REABILITAÇÃO FISICA'!N15+'S0041-ZOONOSES'!N15+'ALMOX.- ACERTOS'!N15+'039-072-SAMU'!N15</f>
        <v>257296.44</v>
      </c>
      <c r="O15" s="27">
        <f>SUM(C15:N15)</f>
        <v>366229.43</v>
      </c>
    </row>
    <row r="16" spans="2:14" ht="12.75">
      <c r="B16" s="11" t="s">
        <v>11</v>
      </c>
      <c r="C16" s="12">
        <f>'030-COORD. INFORM.'!C16+'140-FARMACIA POP. NORTE'!C16+'037-FARMACIA POP. LESTE'!C16+'245-CAC UAC'!C16+'254-ALMOXARIFADO'!C16+'255-TRANSPORTE'!C16+'265-MANUTENCAO'!C16+'275-CSRT'!C16+'276-ADM. PESSOAL-RH'!C16+'277-CETS'!C16+'289-291-292e293 -FMS'!C16+'GRAFICA SAUDE'!C16+'073-095-100-191-DST-AIDS'!C16+'SO 090 -CEREST  CRST'!C16+'SO113 REABILITAÇÃO FISICA'!C16+'S0041-ZOONOSES'!C16+'ALMOX.- ACERTOS'!C16+'039-072-SAMU'!C16</f>
        <v>50733.63</v>
      </c>
      <c r="D16" s="12">
        <f>'030-COORD. INFORM.'!D16+'140-FARMACIA POP. NORTE'!D16+'037-FARMACIA POP. LESTE'!D16+'245-CAC UAC'!D16+'254-ALMOXARIFADO'!D16+'255-TRANSPORTE'!D16+'265-MANUTENCAO'!D16+'275-CSRT'!D16+'276-ADM. PESSOAL-RH'!D16+'277-CETS'!D16+'289-291-292e293 -FMS'!D16+'GRAFICA SAUDE'!D16+'073-095-100-191-DST-AIDS'!D16+'SO 090 -CEREST  CRST'!D16+'SO113 REABILITAÇÃO FISICA'!D16+'S0041-ZOONOSES'!D16+'ALMOX.- ACERTOS'!D16+'039-072-SAMU'!D16</f>
        <v>33980.66</v>
      </c>
      <c r="E16" s="12">
        <f>'030-COORD. INFORM.'!E16+'140-FARMACIA POP. NORTE'!E16+'037-FARMACIA POP. LESTE'!E16+'245-CAC UAC'!E16+'254-ALMOXARIFADO'!E16+'255-TRANSPORTE'!E16+'265-MANUTENCAO'!E16+'275-CSRT'!E16+'276-ADM. PESSOAL-RH'!E16+'277-CETS'!E16+'289-291-292e293 -FMS'!E16+'GRAFICA SAUDE'!E16+'073-095-100-191-DST-AIDS'!E16+'SO 090 -CEREST  CRST'!E16+'SO113 REABILITAÇÃO FISICA'!E16+'S0041-ZOONOSES'!E16+'ALMOX.- ACERTOS'!E16+'039-072-SAMU'!E16</f>
        <v>42487.270000000004</v>
      </c>
      <c r="F16" s="12">
        <f>'030-COORD. INFORM.'!F16+'140-FARMACIA POP. NORTE'!F16+'037-FARMACIA POP. LESTE'!F16+'245-CAC UAC'!F16+'254-ALMOXARIFADO'!F16+'255-TRANSPORTE'!F16+'265-MANUTENCAO'!F16+'275-CSRT'!F16+'276-ADM. PESSOAL-RH'!F16+'277-CETS'!F16+'289-291-292e293 -FMS'!F16+'GRAFICA SAUDE'!F16+'073-095-100-191-DST-AIDS'!F16+'SO 090 -CEREST  CRST'!F16+'SO113 REABILITAÇÃO FISICA'!F16+'S0041-ZOONOSES'!F16+'ALMOX.- ACERTOS'!F16+'039-072-SAMU'!F16</f>
        <v>46520.14</v>
      </c>
      <c r="G16" s="12">
        <f>'030-COORD. INFORM.'!G16+'140-FARMACIA POP. NORTE'!G16+'037-FARMACIA POP. LESTE'!G16+'245-CAC UAC'!G16+'254-ALMOXARIFADO'!G16+'255-TRANSPORTE'!G16+'265-MANUTENCAO'!G16+'275-CSRT'!G16+'276-ADM. PESSOAL-RH'!G16+'277-CETS'!G16+'289-291-292e293 -FMS'!G16+'GRAFICA SAUDE'!G16+'073-095-100-191-DST-AIDS'!G16+'SO 090 -CEREST  CRST'!G16+'SO113 REABILITAÇÃO FISICA'!G16+'S0041-ZOONOSES'!G16+'ALMOX.- ACERTOS'!G16+'039-072-SAMU'!G16</f>
        <v>37509.41</v>
      </c>
      <c r="H16" s="12">
        <f>'030-COORD. INFORM.'!H16+'140-FARMACIA POP. NORTE'!H16+'037-FARMACIA POP. LESTE'!H16+'245-CAC UAC'!H16+'254-ALMOXARIFADO'!H16+'255-TRANSPORTE'!H16+'265-MANUTENCAO'!H16+'275-CSRT'!H16+'276-ADM. PESSOAL-RH'!H16+'277-CETS'!H16+'289-291-292e293 -FMS'!H16+'GRAFICA SAUDE'!H16+'073-095-100-191-DST-AIDS'!H16+'SO 090 -CEREST  CRST'!H16+'SO113 REABILITAÇÃO FISICA'!H16+'S0041-ZOONOSES'!H16+'ALMOX.- ACERTOS'!H16+'039-072-SAMU'!H16</f>
        <v>45157.33</v>
      </c>
      <c r="I16" s="12">
        <f>'030-COORD. INFORM.'!I16+'140-FARMACIA POP. NORTE'!I16+'037-FARMACIA POP. LESTE'!I16+'245-CAC UAC'!I16+'254-ALMOXARIFADO'!I16+'255-TRANSPORTE'!I16+'265-MANUTENCAO'!I16+'275-CSRT'!I16+'276-ADM. PESSOAL-RH'!I16+'277-CETS'!I16+'289-291-292e293 -FMS'!I16+'GRAFICA SAUDE'!I16+'073-095-100-191-DST-AIDS'!I16+'SO 090 -CEREST  CRST'!I16+'SO113 REABILITAÇÃO FISICA'!I16+'S0041-ZOONOSES'!I16+'ALMOX.- ACERTOS'!I16+'039-072-SAMU'!I16</f>
        <v>39109.130000000005</v>
      </c>
      <c r="J16" s="12">
        <f>'030-COORD. INFORM.'!J16+'140-FARMACIA POP. NORTE'!J16+'037-FARMACIA POP. LESTE'!J16+'245-CAC UAC'!J16+'254-ALMOXARIFADO'!J16+'255-TRANSPORTE'!J16+'265-MANUTENCAO'!J16+'275-CSRT'!J16+'276-ADM. PESSOAL-RH'!J16+'277-CETS'!J16+'289-291-292e293 -FMS'!J16+'GRAFICA SAUDE'!J16+'073-095-100-191-DST-AIDS'!J16+'SO 090 -CEREST  CRST'!J16+'SO113 REABILITAÇÃO FISICA'!J16+'S0041-ZOONOSES'!J16+'ALMOX.- ACERTOS'!J16+'039-072-SAMU'!J16</f>
        <v>44123.270000000004</v>
      </c>
      <c r="K16" s="12">
        <f>'030-COORD. INFORM.'!K16+'140-FARMACIA POP. NORTE'!K16+'037-FARMACIA POP. LESTE'!K16+'245-CAC UAC'!K16+'254-ALMOXARIFADO'!K16+'255-TRANSPORTE'!K16+'265-MANUTENCAO'!K16+'275-CSRT'!K16+'276-ADM. PESSOAL-RH'!K16+'277-CETS'!K16+'289-291-292e293 -FMS'!K16+'GRAFICA SAUDE'!K16+'073-095-100-191-DST-AIDS'!K16+'SO 090 -CEREST  CRST'!K16+'SO113 REABILITAÇÃO FISICA'!K16+'S0041-ZOONOSES'!K16+'ALMOX.- ACERTOS'!K16+'039-072-SAMU'!K16</f>
        <v>40521.950000000004</v>
      </c>
      <c r="L16" s="12">
        <f>'030-COORD. INFORM.'!L16+'140-FARMACIA POP. NORTE'!L16+'037-FARMACIA POP. LESTE'!L16+'245-CAC UAC'!L16+'254-ALMOXARIFADO'!L16+'255-TRANSPORTE'!L16+'265-MANUTENCAO'!L16+'275-CSRT'!L16+'276-ADM. PESSOAL-RH'!L16+'277-CETS'!L16+'289-291-292e293 -FMS'!L16+'GRAFICA SAUDE'!L16+'073-095-100-191-DST-AIDS'!L16+'SO 090 -CEREST  CRST'!L16+'SO113 REABILITAÇÃO FISICA'!L16+'S0041-ZOONOSES'!L16+'ALMOX.- ACERTOS'!L16+'039-072-SAMU'!L16</f>
        <v>34113.22</v>
      </c>
      <c r="M16" s="12">
        <f>'030-COORD. INFORM.'!M16+'140-FARMACIA POP. NORTE'!M16+'037-FARMACIA POP. LESTE'!M16+'245-CAC UAC'!M16+'254-ALMOXARIFADO'!M16+'255-TRANSPORTE'!M16+'265-MANUTENCAO'!M16+'275-CSRT'!M16+'276-ADM. PESSOAL-RH'!M16+'277-CETS'!M16+'289-291-292e293 -FMS'!M16+'GRAFICA SAUDE'!M16+'073-095-100-191-DST-AIDS'!M16+'SO 090 -CEREST  CRST'!M16+'SO113 REABILITAÇÃO FISICA'!M16+'S0041-ZOONOSES'!M16+'ALMOX.- ACERTOS'!M16+'039-072-SAMU'!M16</f>
        <v>30641.23</v>
      </c>
      <c r="N16" s="12">
        <f>'030-COORD. INFORM.'!N16+'140-FARMACIA POP. NORTE'!N16+'037-FARMACIA POP. LESTE'!N16+'245-CAC UAC'!N16+'254-ALMOXARIFADO'!N16+'255-TRANSPORTE'!N16+'265-MANUTENCAO'!N16+'275-CSRT'!N16+'276-ADM. PESSOAL-RH'!N16+'277-CETS'!N16+'289-291-292e293 -FMS'!N16+'GRAFICA SAUDE'!N16+'073-095-100-191-DST-AIDS'!N16+'SO 090 -CEREST  CRST'!N16+'SO113 REABILITAÇÃO FISICA'!N16+'S0041-ZOONOSES'!N16+'ALMOX.- ACERTOS'!N16+'039-072-SAMU'!N16</f>
        <v>47674.21000000001</v>
      </c>
    </row>
    <row r="17" spans="2:14" ht="12.75">
      <c r="B17" s="11" t="s">
        <v>54</v>
      </c>
      <c r="C17" s="12">
        <f>'030-COORD. INFORM.'!C17+'140-FARMACIA POP. NORTE'!C17+'037-FARMACIA POP. LESTE'!C17+'245-CAC UAC'!C17+'254-ALMOXARIFADO'!C17+'255-TRANSPORTE'!C17+'265-MANUTENCAO'!C17+'275-CSRT'!C17+'276-ADM. PESSOAL-RH'!C17+'277-CETS'!C17+'289-291-292e293 -FMS'!C17+'GRAFICA SAUDE'!C17+'073-095-100-191-DST-AIDS'!C17+'SO 090 -CEREST  CRST'!C17+'SO113 REABILITAÇÃO FISICA'!C17+'S0041-ZOONOSES'!C17+'ALMOX.- ACERTOS'!C17+'039-072-SAMU'!C17</f>
        <v>0</v>
      </c>
      <c r="D17" s="12">
        <f>'030-COORD. INFORM.'!D17+'140-FARMACIA POP. NORTE'!D17+'037-FARMACIA POP. LESTE'!D17+'245-CAC UAC'!D17+'254-ALMOXARIFADO'!D17+'255-TRANSPORTE'!D17+'265-MANUTENCAO'!D17+'275-CSRT'!D17+'276-ADM. PESSOAL-RH'!D17+'277-CETS'!D17+'289-291-292e293 -FMS'!D17+'GRAFICA SAUDE'!D17+'073-095-100-191-DST-AIDS'!D17+'SO 090 -CEREST  CRST'!D17+'SO113 REABILITAÇÃO FISICA'!D17+'S0041-ZOONOSES'!D17+'ALMOX.- ACERTOS'!D17+'039-072-SAMU'!D17</f>
        <v>0</v>
      </c>
      <c r="E17" s="12">
        <f>'030-COORD. INFORM.'!E17+'140-FARMACIA POP. NORTE'!E17+'037-FARMACIA POP. LESTE'!E17+'245-CAC UAC'!E17+'254-ALMOXARIFADO'!E17+'255-TRANSPORTE'!E17+'265-MANUTENCAO'!E17+'275-CSRT'!E17+'276-ADM. PESSOAL-RH'!E17+'277-CETS'!E17+'289-291-292e293 -FMS'!E17+'GRAFICA SAUDE'!E17+'073-095-100-191-DST-AIDS'!E17+'SO 090 -CEREST  CRST'!E17+'SO113 REABILITAÇÃO FISICA'!E17+'S0041-ZOONOSES'!E17+'ALMOX.- ACERTOS'!E17+'039-072-SAMU'!E17</f>
        <v>0</v>
      </c>
      <c r="F17" s="12">
        <f>'030-COORD. INFORM.'!F17+'140-FARMACIA POP. NORTE'!F17+'037-FARMACIA POP. LESTE'!F17+'245-CAC UAC'!F17+'254-ALMOXARIFADO'!F17+'255-TRANSPORTE'!F17+'265-MANUTENCAO'!F17+'275-CSRT'!F17+'276-ADM. PESSOAL-RH'!F17+'277-CETS'!F17+'289-291-292e293 -FMS'!F17+'GRAFICA SAUDE'!F17+'073-095-100-191-DST-AIDS'!F17+'SO 090 -CEREST  CRST'!F17+'SO113 REABILITAÇÃO FISICA'!F17+'S0041-ZOONOSES'!F17+'ALMOX.- ACERTOS'!F17+'039-072-SAMU'!F17</f>
        <v>0</v>
      </c>
      <c r="G17" s="12">
        <f>'030-COORD. INFORM.'!G17+'140-FARMACIA POP. NORTE'!G17+'037-FARMACIA POP. LESTE'!G17+'245-CAC UAC'!G17+'254-ALMOXARIFADO'!G17+'255-TRANSPORTE'!G17+'265-MANUTENCAO'!G17+'275-CSRT'!G17+'276-ADM. PESSOAL-RH'!G17+'277-CETS'!G17+'289-291-292e293 -FMS'!G17+'GRAFICA SAUDE'!G17+'073-095-100-191-DST-AIDS'!G17+'SO 090 -CEREST  CRST'!G17+'SO113 REABILITAÇÃO FISICA'!G17+'S0041-ZOONOSES'!G17+'ALMOX.- ACERTOS'!G17+'039-072-SAMU'!G17</f>
        <v>0</v>
      </c>
      <c r="H17" s="12">
        <f>'030-COORD. INFORM.'!H17+'140-FARMACIA POP. NORTE'!H17+'037-FARMACIA POP. LESTE'!H17+'245-CAC UAC'!H17+'254-ALMOXARIFADO'!H17+'255-TRANSPORTE'!H17+'265-MANUTENCAO'!H17+'275-CSRT'!H17+'276-ADM. PESSOAL-RH'!H17+'277-CETS'!H17+'289-291-292e293 -FMS'!H17+'GRAFICA SAUDE'!H17+'073-095-100-191-DST-AIDS'!H17+'SO 090 -CEREST  CRST'!H17+'SO113 REABILITAÇÃO FISICA'!H17+'S0041-ZOONOSES'!H17+'ALMOX.- ACERTOS'!H17+'039-072-SAMU'!H17</f>
        <v>0</v>
      </c>
      <c r="I17" s="12">
        <f>'030-COORD. INFORM.'!I17+'140-FARMACIA POP. NORTE'!I17+'037-FARMACIA POP. LESTE'!I17+'245-CAC UAC'!I17+'254-ALMOXARIFADO'!I17+'255-TRANSPORTE'!I17+'265-MANUTENCAO'!I17+'275-CSRT'!I17+'276-ADM. PESSOAL-RH'!I17+'277-CETS'!I17+'289-291-292e293 -FMS'!I17+'GRAFICA SAUDE'!I17+'073-095-100-191-DST-AIDS'!I17+'SO 090 -CEREST  CRST'!I17+'SO113 REABILITAÇÃO FISICA'!I17+'S0041-ZOONOSES'!I17+'ALMOX.- ACERTOS'!I17+'039-072-SAMU'!I17</f>
        <v>0</v>
      </c>
      <c r="J17" s="12">
        <f>'030-COORD. INFORM.'!J17+'140-FARMACIA POP. NORTE'!J17+'037-FARMACIA POP. LESTE'!J17+'245-CAC UAC'!J17+'254-ALMOXARIFADO'!J17+'255-TRANSPORTE'!J17+'265-MANUTENCAO'!J17+'275-CSRT'!J17+'276-ADM. PESSOAL-RH'!J17+'277-CETS'!J17+'289-291-292e293 -FMS'!J17+'GRAFICA SAUDE'!J17+'073-095-100-191-DST-AIDS'!J17+'SO 090 -CEREST  CRST'!J17+'SO113 REABILITAÇÃO FISICA'!J17+'S0041-ZOONOSES'!J17+'ALMOX.- ACERTOS'!J17+'039-072-SAMU'!J17</f>
        <v>0</v>
      </c>
      <c r="K17" s="12">
        <f>'030-COORD. INFORM.'!K17+'140-FARMACIA POP. NORTE'!K17+'037-FARMACIA POP. LESTE'!K17+'245-CAC UAC'!K17+'254-ALMOXARIFADO'!K17+'255-TRANSPORTE'!K17+'265-MANUTENCAO'!K17+'275-CSRT'!K17+'276-ADM. PESSOAL-RH'!K17+'277-CETS'!K17+'289-291-292e293 -FMS'!K17+'GRAFICA SAUDE'!K17+'073-095-100-191-DST-AIDS'!K17+'SO 090 -CEREST  CRST'!K17+'SO113 REABILITAÇÃO FISICA'!K17+'S0041-ZOONOSES'!K17+'ALMOX.- ACERTOS'!K17+'039-072-SAMU'!K17</f>
        <v>0</v>
      </c>
      <c r="L17" s="12">
        <f>'030-COORD. INFORM.'!L17+'140-FARMACIA POP. NORTE'!L17+'037-FARMACIA POP. LESTE'!L17+'245-CAC UAC'!L17+'254-ALMOXARIFADO'!L17+'255-TRANSPORTE'!L17+'265-MANUTENCAO'!L17+'275-CSRT'!L17+'276-ADM. PESSOAL-RH'!L17+'277-CETS'!L17+'289-291-292e293 -FMS'!L17+'GRAFICA SAUDE'!L17+'073-095-100-191-DST-AIDS'!L17+'SO 090 -CEREST  CRST'!L17+'SO113 REABILITAÇÃO FISICA'!L17+'S0041-ZOONOSES'!L17+'ALMOX.- ACERTOS'!L17+'039-072-SAMU'!L17</f>
        <v>0</v>
      </c>
      <c r="M17" s="12">
        <f>'030-COORD. INFORM.'!M17+'140-FARMACIA POP. NORTE'!M17+'037-FARMACIA POP. LESTE'!M17+'245-CAC UAC'!M17+'254-ALMOXARIFADO'!M17+'255-TRANSPORTE'!M17+'265-MANUTENCAO'!M17+'275-CSRT'!M17+'276-ADM. PESSOAL-RH'!M17+'277-CETS'!M17+'289-291-292e293 -FMS'!M17+'GRAFICA SAUDE'!M17+'073-095-100-191-DST-AIDS'!M17+'SO 090 -CEREST  CRST'!M17+'SO113 REABILITAÇÃO FISICA'!M17+'S0041-ZOONOSES'!M17+'ALMOX.- ACERTOS'!M17+'039-072-SAMU'!M17</f>
        <v>0</v>
      </c>
      <c r="N17" s="12">
        <f>'030-COORD. INFORM.'!N17+'140-FARMACIA POP. NORTE'!N17+'037-FARMACIA POP. LESTE'!N17+'245-CAC UAC'!N17+'254-ALMOXARIFADO'!N17+'255-TRANSPORTE'!N17+'265-MANUTENCAO'!N17+'275-CSRT'!N17+'276-ADM. PESSOAL-RH'!N17+'277-CETS'!N17+'289-291-292e293 -FMS'!N17+'GRAFICA SAUDE'!N17+'073-095-100-191-DST-AIDS'!N17+'SO 090 -CEREST  CRST'!N17+'SO113 REABILITAÇÃO FISICA'!N17+'S0041-ZOONOSES'!N17+'ALMOX.- ACERTOS'!N17+'039-072-SAMU'!N17</f>
        <v>0</v>
      </c>
    </row>
    <row r="18" spans="2:14" ht="12.75">
      <c r="B18" s="11" t="s">
        <v>12</v>
      </c>
      <c r="C18" s="12">
        <f>'030-COORD. INFORM.'!C18+'140-FARMACIA POP. NORTE'!C18+'037-FARMACIA POP. LESTE'!C18+'245-CAC UAC'!C18+'254-ALMOXARIFADO'!C18+'255-TRANSPORTE'!C18+'265-MANUTENCAO'!C18+'275-CSRT'!C18+'276-ADM. PESSOAL-RH'!C18+'277-CETS'!C18+'289-291-292e293 -FMS'!C18+'GRAFICA SAUDE'!C18+'073-095-100-191-DST-AIDS'!C18+'SO 090 -CEREST  CRST'!C18+'SO113 REABILITAÇÃO FISICA'!C18+'S0041-ZOONOSES'!C18+'ALMOX.- ACERTOS'!C18+'039-072-SAMU'!C18</f>
        <v>0</v>
      </c>
      <c r="D18" s="12">
        <f>'030-COORD. INFORM.'!D18+'140-FARMACIA POP. NORTE'!D18+'037-FARMACIA POP. LESTE'!D18+'245-CAC UAC'!D18+'254-ALMOXARIFADO'!D18+'255-TRANSPORTE'!D18+'265-MANUTENCAO'!D18+'275-CSRT'!D18+'276-ADM. PESSOAL-RH'!D18+'277-CETS'!D18+'289-291-292e293 -FMS'!D18+'GRAFICA SAUDE'!D18+'073-095-100-191-DST-AIDS'!D18+'SO 090 -CEREST  CRST'!D18+'SO113 REABILITAÇÃO FISICA'!D18+'S0041-ZOONOSES'!D18+'ALMOX.- ACERTOS'!D18+'039-072-SAMU'!D18</f>
        <v>331.21000000000004</v>
      </c>
      <c r="E18" s="12">
        <f>'030-COORD. INFORM.'!E18+'140-FARMACIA POP. NORTE'!E18+'037-FARMACIA POP. LESTE'!E18+'245-CAC UAC'!E18+'254-ALMOXARIFADO'!E18+'255-TRANSPORTE'!E18+'265-MANUTENCAO'!E18+'275-CSRT'!E18+'276-ADM. PESSOAL-RH'!E18+'277-CETS'!E18+'289-291-292e293 -FMS'!E18+'GRAFICA SAUDE'!E18+'073-095-100-191-DST-AIDS'!E18+'SO 090 -CEREST  CRST'!E18+'SO113 REABILITAÇÃO FISICA'!E18+'S0041-ZOONOSES'!E18+'ALMOX.- ACERTOS'!E18+'039-072-SAMU'!E18</f>
        <v>1308.2900000000002</v>
      </c>
      <c r="F18" s="12">
        <f>'030-COORD. INFORM.'!F18+'140-FARMACIA POP. NORTE'!F18+'037-FARMACIA POP. LESTE'!F18+'245-CAC UAC'!F18+'254-ALMOXARIFADO'!F18+'255-TRANSPORTE'!F18+'265-MANUTENCAO'!F18+'275-CSRT'!F18+'276-ADM. PESSOAL-RH'!F18+'277-CETS'!F18+'289-291-292e293 -FMS'!F18+'GRAFICA SAUDE'!F18+'073-095-100-191-DST-AIDS'!F18+'SO 090 -CEREST  CRST'!F18+'SO113 REABILITAÇÃO FISICA'!F18+'S0041-ZOONOSES'!F18+'ALMOX.- ACERTOS'!F18+'039-072-SAMU'!F18</f>
        <v>6409.55</v>
      </c>
      <c r="G18" s="12">
        <f>'030-COORD. INFORM.'!G18+'140-FARMACIA POP. NORTE'!G18+'037-FARMACIA POP. LESTE'!G18+'245-CAC UAC'!G18+'254-ALMOXARIFADO'!G18+'255-TRANSPORTE'!G18+'265-MANUTENCAO'!G18+'275-CSRT'!G18+'276-ADM. PESSOAL-RH'!G18+'277-CETS'!G18+'289-291-292e293 -FMS'!G18+'GRAFICA SAUDE'!G18+'073-095-100-191-DST-AIDS'!G18+'SO 090 -CEREST  CRST'!G18+'SO113 REABILITAÇÃO FISICA'!G18+'S0041-ZOONOSES'!G18+'ALMOX.- ACERTOS'!G18+'039-072-SAMU'!G18</f>
        <v>132.73</v>
      </c>
      <c r="H18" s="12">
        <f>'030-COORD. INFORM.'!H18+'140-FARMACIA POP. NORTE'!H18+'037-FARMACIA POP. LESTE'!H18+'245-CAC UAC'!H18+'254-ALMOXARIFADO'!H18+'255-TRANSPORTE'!H18+'265-MANUTENCAO'!H18+'275-CSRT'!H18+'276-ADM. PESSOAL-RH'!H18+'277-CETS'!H18+'289-291-292e293 -FMS'!H18+'GRAFICA SAUDE'!H18+'073-095-100-191-DST-AIDS'!H18+'SO 090 -CEREST  CRST'!H18+'SO113 REABILITAÇÃO FISICA'!H18+'S0041-ZOONOSES'!H18+'ALMOX.- ACERTOS'!H18+'039-072-SAMU'!H18</f>
        <v>1424.32</v>
      </c>
      <c r="I18" s="12">
        <f>'030-COORD. INFORM.'!I18+'140-FARMACIA POP. NORTE'!I18+'037-FARMACIA POP. LESTE'!I18+'245-CAC UAC'!I18+'254-ALMOXARIFADO'!I18+'255-TRANSPORTE'!I18+'265-MANUTENCAO'!I18+'275-CSRT'!I18+'276-ADM. PESSOAL-RH'!I18+'277-CETS'!I18+'289-291-292e293 -FMS'!I18+'GRAFICA SAUDE'!I18+'073-095-100-191-DST-AIDS'!I18+'SO 090 -CEREST  CRST'!I18+'SO113 REABILITAÇÃO FISICA'!I18+'S0041-ZOONOSES'!I18+'ALMOX.- ACERTOS'!I18+'039-072-SAMU'!I18</f>
        <v>0</v>
      </c>
      <c r="J18" s="12">
        <f>'030-COORD. INFORM.'!J18+'140-FARMACIA POP. NORTE'!J18+'037-FARMACIA POP. LESTE'!J18+'245-CAC UAC'!J18+'254-ALMOXARIFADO'!J18+'255-TRANSPORTE'!J18+'265-MANUTENCAO'!J18+'275-CSRT'!J18+'276-ADM. PESSOAL-RH'!J18+'277-CETS'!J18+'289-291-292e293 -FMS'!J18+'GRAFICA SAUDE'!J18+'073-095-100-191-DST-AIDS'!J18+'SO 090 -CEREST  CRST'!J18+'SO113 REABILITAÇÃO FISICA'!J18+'S0041-ZOONOSES'!J18+'ALMOX.- ACERTOS'!J18+'039-072-SAMU'!J18</f>
        <v>0</v>
      </c>
      <c r="K18" s="12">
        <f>'030-COORD. INFORM.'!K18+'140-FARMACIA POP. NORTE'!K18+'037-FARMACIA POP. LESTE'!K18+'245-CAC UAC'!K18+'254-ALMOXARIFADO'!K18+'255-TRANSPORTE'!K18+'265-MANUTENCAO'!K18+'275-CSRT'!K18+'276-ADM. PESSOAL-RH'!K18+'277-CETS'!K18+'289-291-292e293 -FMS'!K18+'GRAFICA SAUDE'!K18+'073-095-100-191-DST-AIDS'!K18+'SO 090 -CEREST  CRST'!K18+'SO113 REABILITAÇÃO FISICA'!K18+'S0041-ZOONOSES'!K18+'ALMOX.- ACERTOS'!K18+'039-072-SAMU'!K18</f>
        <v>0</v>
      </c>
      <c r="L18" s="12">
        <f>'030-COORD. INFORM.'!L18+'140-FARMACIA POP. NORTE'!L18+'037-FARMACIA POP. LESTE'!L18+'245-CAC UAC'!L18+'254-ALMOXARIFADO'!L18+'255-TRANSPORTE'!L18+'265-MANUTENCAO'!L18+'275-CSRT'!L18+'276-ADM. PESSOAL-RH'!L18+'277-CETS'!L18+'289-291-292e293 -FMS'!L18+'GRAFICA SAUDE'!L18+'073-095-100-191-DST-AIDS'!L18+'SO 090 -CEREST  CRST'!L18+'SO113 REABILITAÇÃO FISICA'!L18+'S0041-ZOONOSES'!L18+'ALMOX.- ACERTOS'!L18+'039-072-SAMU'!L18</f>
        <v>0</v>
      </c>
      <c r="M18" s="12">
        <f>'030-COORD. INFORM.'!M18+'140-FARMACIA POP. NORTE'!M18+'037-FARMACIA POP. LESTE'!M18+'245-CAC UAC'!M18+'254-ALMOXARIFADO'!M18+'255-TRANSPORTE'!M18+'265-MANUTENCAO'!M18+'275-CSRT'!M18+'276-ADM. PESSOAL-RH'!M18+'277-CETS'!M18+'289-291-292e293 -FMS'!M18+'GRAFICA SAUDE'!M18+'073-095-100-191-DST-AIDS'!M18+'SO 090 -CEREST  CRST'!M18+'SO113 REABILITAÇÃO FISICA'!M18+'S0041-ZOONOSES'!M18+'ALMOX.- ACERTOS'!M18+'039-072-SAMU'!M18</f>
        <v>0</v>
      </c>
      <c r="N18" s="12">
        <f>'030-COORD. INFORM.'!N18+'140-FARMACIA POP. NORTE'!N18+'037-FARMACIA POP. LESTE'!N18+'245-CAC UAC'!N18+'254-ALMOXARIFADO'!N18+'255-TRANSPORTE'!N18+'265-MANUTENCAO'!N18+'275-CSRT'!N18+'276-ADM. PESSOAL-RH'!N18+'277-CETS'!N18+'289-291-292e293 -FMS'!N18+'GRAFICA SAUDE'!N18+'073-095-100-191-DST-AIDS'!N18+'SO 090 -CEREST  CRST'!N18+'SO113 REABILITAÇÃO FISICA'!N18+'S0041-ZOONOSES'!N18+'ALMOX.- ACERTOS'!N18+'039-072-SAMU'!N18</f>
        <v>0</v>
      </c>
    </row>
    <row r="19" spans="2:14" ht="12.75">
      <c r="B19" s="11" t="s">
        <v>13</v>
      </c>
      <c r="C19" s="12">
        <f>'030-COORD. INFORM.'!C19+'140-FARMACIA POP. NORTE'!C19+'037-FARMACIA POP. LESTE'!C19+'245-CAC UAC'!C19+'254-ALMOXARIFADO'!C19+'255-TRANSPORTE'!C19+'265-MANUTENCAO'!C19+'275-CSRT'!C19+'276-ADM. PESSOAL-RH'!C19+'277-CETS'!C19+'289-291-292e293 -FMS'!C19+'GRAFICA SAUDE'!C19+'073-095-100-191-DST-AIDS'!C19+'SO 090 -CEREST  CRST'!C19+'SO113 REABILITAÇÃO FISICA'!C19+'S0041-ZOONOSES'!C19+'ALMOX.- ACERTOS'!C19+'039-072-SAMU'!C19</f>
        <v>30884.36</v>
      </c>
      <c r="D19" s="12">
        <f>'030-COORD. INFORM.'!D19+'140-FARMACIA POP. NORTE'!D19+'037-FARMACIA POP. LESTE'!D19+'245-CAC UAC'!D19+'254-ALMOXARIFADO'!D19+'255-TRANSPORTE'!D19+'265-MANUTENCAO'!D19+'275-CSRT'!D19+'276-ADM. PESSOAL-RH'!D19+'277-CETS'!D19+'289-291-292e293 -FMS'!D19+'GRAFICA SAUDE'!D19+'073-095-100-191-DST-AIDS'!D19+'SO 090 -CEREST  CRST'!D19+'SO113 REABILITAÇÃO FISICA'!D19+'S0041-ZOONOSES'!D19+'ALMOX.- ACERTOS'!D19+'039-072-SAMU'!D19</f>
        <v>3424.49</v>
      </c>
      <c r="E19" s="12">
        <f>'030-COORD. INFORM.'!E19+'140-FARMACIA POP. NORTE'!E19+'037-FARMACIA POP. LESTE'!E19+'245-CAC UAC'!E19+'254-ALMOXARIFADO'!E19+'255-TRANSPORTE'!E19+'265-MANUTENCAO'!E19+'275-CSRT'!E19+'276-ADM. PESSOAL-RH'!E19+'277-CETS'!E19+'289-291-292e293 -FMS'!E19+'GRAFICA SAUDE'!E19+'073-095-100-191-DST-AIDS'!E19+'SO 090 -CEREST  CRST'!E19+'SO113 REABILITAÇÃO FISICA'!E19+'S0041-ZOONOSES'!E19+'ALMOX.- ACERTOS'!E19+'039-072-SAMU'!E19</f>
        <v>13365.94</v>
      </c>
      <c r="F19" s="12">
        <f>'030-COORD. INFORM.'!F19+'140-FARMACIA POP. NORTE'!F19+'037-FARMACIA POP. LESTE'!F19+'245-CAC UAC'!F19+'254-ALMOXARIFADO'!F19+'255-TRANSPORTE'!F19+'265-MANUTENCAO'!F19+'275-CSRT'!F19+'276-ADM. PESSOAL-RH'!F19+'277-CETS'!F19+'289-291-292e293 -FMS'!F19+'GRAFICA SAUDE'!F19+'073-095-100-191-DST-AIDS'!F19+'SO 090 -CEREST  CRST'!F19+'SO113 REABILITAÇÃO FISICA'!F19+'S0041-ZOONOSES'!F19+'ALMOX.- ACERTOS'!F19+'039-072-SAMU'!F19</f>
        <v>3123.0200000000004</v>
      </c>
      <c r="G19" s="12">
        <f>'030-COORD. INFORM.'!G19+'140-FARMACIA POP. NORTE'!G19+'037-FARMACIA POP. LESTE'!G19+'245-CAC UAC'!G19+'254-ALMOXARIFADO'!G19+'255-TRANSPORTE'!G19+'265-MANUTENCAO'!G19+'275-CSRT'!G19+'276-ADM. PESSOAL-RH'!G19+'277-CETS'!G19+'289-291-292e293 -FMS'!G19+'GRAFICA SAUDE'!G19+'073-095-100-191-DST-AIDS'!G19+'SO 090 -CEREST  CRST'!G19+'SO113 REABILITAÇÃO FISICA'!G19+'S0041-ZOONOSES'!G19+'ALMOX.- ACERTOS'!G19+'039-072-SAMU'!G19</f>
        <v>2620.04</v>
      </c>
      <c r="H19" s="12">
        <f>'030-COORD. INFORM.'!H19+'140-FARMACIA POP. NORTE'!H19+'037-FARMACIA POP. LESTE'!H19+'245-CAC UAC'!H19+'254-ALMOXARIFADO'!H19+'255-TRANSPORTE'!H19+'265-MANUTENCAO'!H19+'275-CSRT'!H19+'276-ADM. PESSOAL-RH'!H19+'277-CETS'!H19+'289-291-292e293 -FMS'!H19+'GRAFICA SAUDE'!H19+'073-095-100-191-DST-AIDS'!H19+'SO 090 -CEREST  CRST'!H19+'SO113 REABILITAÇÃO FISICA'!H19+'S0041-ZOONOSES'!H19+'ALMOX.- ACERTOS'!H19+'039-072-SAMU'!H19</f>
        <v>1854.22</v>
      </c>
      <c r="I19" s="12">
        <f>'030-COORD. INFORM.'!I19+'140-FARMACIA POP. NORTE'!I19+'037-FARMACIA POP. LESTE'!I19+'245-CAC UAC'!I19+'254-ALMOXARIFADO'!I19+'255-TRANSPORTE'!I19+'265-MANUTENCAO'!I19+'275-CSRT'!I19+'276-ADM. PESSOAL-RH'!I19+'277-CETS'!I19+'289-291-292e293 -FMS'!I19+'GRAFICA SAUDE'!I19+'073-095-100-191-DST-AIDS'!I19+'SO 090 -CEREST  CRST'!I19+'SO113 REABILITAÇÃO FISICA'!I19+'S0041-ZOONOSES'!I19+'ALMOX.- ACERTOS'!I19+'039-072-SAMU'!I19</f>
        <v>6265.120000000001</v>
      </c>
      <c r="J19" s="12">
        <f>'030-COORD. INFORM.'!J19+'140-FARMACIA POP. NORTE'!J19+'037-FARMACIA POP. LESTE'!J19+'245-CAC UAC'!J19+'254-ALMOXARIFADO'!J19+'255-TRANSPORTE'!J19+'265-MANUTENCAO'!J19+'275-CSRT'!J19+'276-ADM. PESSOAL-RH'!J19+'277-CETS'!J19+'289-291-292e293 -FMS'!J19+'GRAFICA SAUDE'!J19+'073-095-100-191-DST-AIDS'!J19+'SO 090 -CEREST  CRST'!J19+'SO113 REABILITAÇÃO FISICA'!J19+'S0041-ZOONOSES'!J19+'ALMOX.- ACERTOS'!J19+'039-072-SAMU'!J19</f>
        <v>20828.989999999998</v>
      </c>
      <c r="K19" s="12">
        <f>'030-COORD. INFORM.'!K19+'140-FARMACIA POP. NORTE'!K19+'037-FARMACIA POP. LESTE'!K19+'245-CAC UAC'!K19+'254-ALMOXARIFADO'!K19+'255-TRANSPORTE'!K19+'265-MANUTENCAO'!K19+'275-CSRT'!K19+'276-ADM. PESSOAL-RH'!K19+'277-CETS'!K19+'289-291-292e293 -FMS'!K19+'GRAFICA SAUDE'!K19+'073-095-100-191-DST-AIDS'!K19+'SO 090 -CEREST  CRST'!K19+'SO113 REABILITAÇÃO FISICA'!K19+'S0041-ZOONOSES'!K19+'ALMOX.- ACERTOS'!K19+'039-072-SAMU'!K19</f>
        <v>5762.9800000000005</v>
      </c>
      <c r="L19" s="12">
        <f>'030-COORD. INFORM.'!L19+'140-FARMACIA POP. NORTE'!L19+'037-FARMACIA POP. LESTE'!L19+'245-CAC UAC'!L19+'254-ALMOXARIFADO'!L19+'255-TRANSPORTE'!L19+'265-MANUTENCAO'!L19+'275-CSRT'!L19+'276-ADM. PESSOAL-RH'!L19+'277-CETS'!L19+'289-291-292e293 -FMS'!L19+'GRAFICA SAUDE'!L19+'073-095-100-191-DST-AIDS'!L19+'SO 090 -CEREST  CRST'!L19+'SO113 REABILITAÇÃO FISICA'!L19+'S0041-ZOONOSES'!L19+'ALMOX.- ACERTOS'!L19+'039-072-SAMU'!L19</f>
        <v>7303.440000000001</v>
      </c>
      <c r="M19" s="12">
        <f>'030-COORD. INFORM.'!M19+'140-FARMACIA POP. NORTE'!M19+'037-FARMACIA POP. LESTE'!M19+'245-CAC UAC'!M19+'254-ALMOXARIFADO'!M19+'255-TRANSPORTE'!M19+'265-MANUTENCAO'!M19+'275-CSRT'!M19+'276-ADM. PESSOAL-RH'!M19+'277-CETS'!M19+'289-291-292e293 -FMS'!M19+'GRAFICA SAUDE'!M19+'073-095-100-191-DST-AIDS'!M19+'SO 090 -CEREST  CRST'!M19+'SO113 REABILITAÇÃO FISICA'!M19+'S0041-ZOONOSES'!M19+'ALMOX.- ACERTOS'!M19+'039-072-SAMU'!M19</f>
        <v>3996.77</v>
      </c>
      <c r="N19" s="12">
        <f>'030-COORD. INFORM.'!N19+'140-FARMACIA POP. NORTE'!N19+'037-FARMACIA POP. LESTE'!N19+'245-CAC UAC'!N19+'254-ALMOXARIFADO'!N19+'255-TRANSPORTE'!N19+'265-MANUTENCAO'!N19+'275-CSRT'!N19+'276-ADM. PESSOAL-RH'!N19+'277-CETS'!N19+'289-291-292e293 -FMS'!N19+'GRAFICA SAUDE'!N19+'073-095-100-191-DST-AIDS'!N19+'SO 090 -CEREST  CRST'!N19+'SO113 REABILITAÇÃO FISICA'!N19+'S0041-ZOONOSES'!N19+'ALMOX.- ACERTOS'!N19+'039-072-SAMU'!N19</f>
        <v>1693.0299999999997</v>
      </c>
    </row>
    <row r="20" spans="2:14" ht="12.75">
      <c r="B20" s="11" t="s">
        <v>14</v>
      </c>
      <c r="C20" s="12">
        <f>'030-COORD. INFORM.'!C20+'140-FARMACIA POP. NORTE'!C20+'037-FARMACIA POP. LESTE'!C20+'245-CAC UAC'!C20+'254-ALMOXARIFADO'!C20+'255-TRANSPORTE'!C20+'265-MANUTENCAO'!C20+'275-CSRT'!C20+'276-ADM. PESSOAL-RH'!C20+'277-CETS'!C20+'289-291-292e293 -FMS'!C20+'GRAFICA SAUDE'!C20+'073-095-100-191-DST-AIDS'!C20+'SO 090 -CEREST  CRST'!C20+'SO113 REABILITAÇÃO FISICA'!C20+'S0041-ZOONOSES'!C20+'ALMOX.- ACERTOS'!C20+'039-072-SAMU'!C20</f>
        <v>929.15</v>
      </c>
      <c r="D20" s="12">
        <f>'030-COORD. INFORM.'!D20+'140-FARMACIA POP. NORTE'!D20+'037-FARMACIA POP. LESTE'!D20+'245-CAC UAC'!D20+'254-ALMOXARIFADO'!D20+'255-TRANSPORTE'!D20+'265-MANUTENCAO'!D20+'275-CSRT'!D20+'276-ADM. PESSOAL-RH'!D20+'277-CETS'!D20+'289-291-292e293 -FMS'!D20+'GRAFICA SAUDE'!D20+'073-095-100-191-DST-AIDS'!D20+'SO 090 -CEREST  CRST'!D20+'SO113 REABILITAÇÃO FISICA'!D20+'S0041-ZOONOSES'!D20+'ALMOX.- ACERTOS'!D20+'039-072-SAMU'!D20</f>
        <v>3561.2299999999996</v>
      </c>
      <c r="E20" s="12">
        <f>'030-COORD. INFORM.'!E20+'140-FARMACIA POP. NORTE'!E20+'037-FARMACIA POP. LESTE'!E20+'245-CAC UAC'!E20+'254-ALMOXARIFADO'!E20+'255-TRANSPORTE'!E20+'265-MANUTENCAO'!E20+'275-CSRT'!E20+'276-ADM. PESSOAL-RH'!E20+'277-CETS'!E20+'289-291-292e293 -FMS'!E20+'GRAFICA SAUDE'!E20+'073-095-100-191-DST-AIDS'!E20+'SO 090 -CEREST  CRST'!E20+'SO113 REABILITAÇÃO FISICA'!E20+'S0041-ZOONOSES'!E20+'ALMOX.- ACERTOS'!E20+'039-072-SAMU'!E20</f>
        <v>5131.87</v>
      </c>
      <c r="F20" s="12">
        <f>'030-COORD. INFORM.'!F20+'140-FARMACIA POP. NORTE'!F20+'037-FARMACIA POP. LESTE'!F20+'245-CAC UAC'!F20+'254-ALMOXARIFADO'!F20+'255-TRANSPORTE'!F20+'265-MANUTENCAO'!F20+'275-CSRT'!F20+'276-ADM. PESSOAL-RH'!F20+'277-CETS'!F20+'289-291-292e293 -FMS'!F20+'GRAFICA SAUDE'!F20+'073-095-100-191-DST-AIDS'!F20+'SO 090 -CEREST  CRST'!F20+'SO113 REABILITAÇÃO FISICA'!F20+'S0041-ZOONOSES'!F20+'ALMOX.- ACERTOS'!F20+'039-072-SAMU'!F20</f>
        <v>3172.65</v>
      </c>
      <c r="G20" s="12">
        <f>'030-COORD. INFORM.'!G20+'140-FARMACIA POP. NORTE'!G20+'037-FARMACIA POP. LESTE'!G20+'245-CAC UAC'!G20+'254-ALMOXARIFADO'!G20+'255-TRANSPORTE'!G20+'265-MANUTENCAO'!G20+'275-CSRT'!G20+'276-ADM. PESSOAL-RH'!G20+'277-CETS'!G20+'289-291-292e293 -FMS'!G20+'GRAFICA SAUDE'!G20+'073-095-100-191-DST-AIDS'!G20+'SO 090 -CEREST  CRST'!G20+'SO113 REABILITAÇÃO FISICA'!G20+'S0041-ZOONOSES'!G20+'ALMOX.- ACERTOS'!G20+'039-072-SAMU'!G20</f>
        <v>2315.2</v>
      </c>
      <c r="H20" s="12">
        <f>'030-COORD. INFORM.'!H20+'140-FARMACIA POP. NORTE'!H20+'037-FARMACIA POP. LESTE'!H20+'245-CAC UAC'!H20+'254-ALMOXARIFADO'!H20+'255-TRANSPORTE'!H20+'265-MANUTENCAO'!H20+'275-CSRT'!H20+'276-ADM. PESSOAL-RH'!H20+'277-CETS'!H20+'289-291-292e293 -FMS'!H20+'GRAFICA SAUDE'!H20+'073-095-100-191-DST-AIDS'!H20+'SO 090 -CEREST  CRST'!H20+'SO113 REABILITAÇÃO FISICA'!H20+'S0041-ZOONOSES'!H20+'ALMOX.- ACERTOS'!H20+'039-072-SAMU'!H20</f>
        <v>1023.9899999999999</v>
      </c>
      <c r="I20" s="12">
        <f>'030-COORD. INFORM.'!I20+'140-FARMACIA POP. NORTE'!I20+'037-FARMACIA POP. LESTE'!I20+'245-CAC UAC'!I20+'254-ALMOXARIFADO'!I20+'255-TRANSPORTE'!I20+'265-MANUTENCAO'!I20+'275-CSRT'!I20+'276-ADM. PESSOAL-RH'!I20+'277-CETS'!I20+'289-291-292e293 -FMS'!I20+'GRAFICA SAUDE'!I20+'073-095-100-191-DST-AIDS'!I20+'SO 090 -CEREST  CRST'!I20+'SO113 REABILITAÇÃO FISICA'!I20+'S0041-ZOONOSES'!I20+'ALMOX.- ACERTOS'!I20+'039-072-SAMU'!I20</f>
        <v>14023.61</v>
      </c>
      <c r="J20" s="12">
        <f>'030-COORD. INFORM.'!J20+'140-FARMACIA POP. NORTE'!J20+'037-FARMACIA POP. LESTE'!J20+'245-CAC UAC'!J20+'254-ALMOXARIFADO'!J20+'255-TRANSPORTE'!J20+'265-MANUTENCAO'!J20+'275-CSRT'!J20+'276-ADM. PESSOAL-RH'!J20+'277-CETS'!J20+'289-291-292e293 -FMS'!J20+'GRAFICA SAUDE'!J20+'073-095-100-191-DST-AIDS'!J20+'SO 090 -CEREST  CRST'!J20+'SO113 REABILITAÇÃO FISICA'!J20+'S0041-ZOONOSES'!J20+'ALMOX.- ACERTOS'!J20+'039-072-SAMU'!J20</f>
        <v>1471.76</v>
      </c>
      <c r="K20" s="12">
        <f>'030-COORD. INFORM.'!K20+'140-FARMACIA POP. NORTE'!K20+'037-FARMACIA POP. LESTE'!K20+'245-CAC UAC'!K20+'254-ALMOXARIFADO'!K20+'255-TRANSPORTE'!K20+'265-MANUTENCAO'!K20+'275-CSRT'!K20+'276-ADM. PESSOAL-RH'!K20+'277-CETS'!K20+'289-291-292e293 -FMS'!K20+'GRAFICA SAUDE'!K20+'073-095-100-191-DST-AIDS'!K20+'SO 090 -CEREST  CRST'!K20+'SO113 REABILITAÇÃO FISICA'!K20+'S0041-ZOONOSES'!K20+'ALMOX.- ACERTOS'!K20+'039-072-SAMU'!K20</f>
        <v>1875.84</v>
      </c>
      <c r="L20" s="12">
        <f>'030-COORD. INFORM.'!L20+'140-FARMACIA POP. NORTE'!L20+'037-FARMACIA POP. LESTE'!L20+'245-CAC UAC'!L20+'254-ALMOXARIFADO'!L20+'255-TRANSPORTE'!L20+'265-MANUTENCAO'!L20+'275-CSRT'!L20+'276-ADM. PESSOAL-RH'!L20+'277-CETS'!L20+'289-291-292e293 -FMS'!L20+'GRAFICA SAUDE'!L20+'073-095-100-191-DST-AIDS'!L20+'SO 090 -CEREST  CRST'!L20+'SO113 REABILITAÇÃO FISICA'!L20+'S0041-ZOONOSES'!L20+'ALMOX.- ACERTOS'!L20+'039-072-SAMU'!L20</f>
        <v>65621.45</v>
      </c>
      <c r="M20" s="12">
        <f>'030-COORD. INFORM.'!M20+'140-FARMACIA POP. NORTE'!M20+'037-FARMACIA POP. LESTE'!M20+'245-CAC UAC'!M20+'254-ALMOXARIFADO'!M20+'255-TRANSPORTE'!M20+'265-MANUTENCAO'!M20+'275-CSRT'!M20+'276-ADM. PESSOAL-RH'!M20+'277-CETS'!M20+'289-291-292e293 -FMS'!M20+'GRAFICA SAUDE'!M20+'073-095-100-191-DST-AIDS'!M20+'SO 090 -CEREST  CRST'!M20+'SO113 REABILITAÇÃO FISICA'!M20+'S0041-ZOONOSES'!M20+'ALMOX.- ACERTOS'!M20+'039-072-SAMU'!M20</f>
        <v>2235.19</v>
      </c>
      <c r="N20" s="12">
        <f>'030-COORD. INFORM.'!N20+'140-FARMACIA POP. NORTE'!N20+'037-FARMACIA POP. LESTE'!N20+'245-CAC UAC'!N20+'254-ALMOXARIFADO'!N20+'255-TRANSPORTE'!N20+'265-MANUTENCAO'!N20+'275-CSRT'!N20+'276-ADM. PESSOAL-RH'!N20+'277-CETS'!N20+'289-291-292e293 -FMS'!N20+'GRAFICA SAUDE'!N20+'073-095-100-191-DST-AIDS'!N20+'SO 090 -CEREST  CRST'!N20+'SO113 REABILITAÇÃO FISICA'!N20+'S0041-ZOONOSES'!N20+'ALMOX.- ACERTOS'!N20+'039-072-SAMU'!N20</f>
        <v>1126.12</v>
      </c>
    </row>
    <row r="21" spans="2:15" ht="12.75">
      <c r="B21" s="11" t="s">
        <v>15</v>
      </c>
      <c r="C21" s="12">
        <f>'030-COORD. INFORM.'!C21+'140-FARMACIA POP. NORTE'!C21+'037-FARMACIA POP. LESTE'!C21+'245-CAC UAC'!C21+'254-ALMOXARIFADO'!C21+'255-TRANSPORTE'!C21+'265-MANUTENCAO'!C21+'275-CSRT'!C21+'276-ADM. PESSOAL-RH'!C21+'277-CETS'!C21+'289-291-292e293 -FMS'!C21+'GRAFICA SAUDE'!C21+'073-095-100-191-DST-AIDS'!C21+'SO 090 -CEREST  CRST'!C21+'SO113 REABILITAÇÃO FISICA'!C21+'S0041-ZOONOSES'!C21+'ALMOX.- ACERTOS'!C21+'039-072-SAMU'!C21</f>
        <v>37.91</v>
      </c>
      <c r="D21" s="12">
        <f>'030-COORD. INFORM.'!D21+'140-FARMACIA POP. NORTE'!D21+'037-FARMACIA POP. LESTE'!D21+'245-CAC UAC'!D21+'254-ALMOXARIFADO'!D21+'255-TRANSPORTE'!D21+'265-MANUTENCAO'!D21+'275-CSRT'!D21+'276-ADM. PESSOAL-RH'!D21+'277-CETS'!D21+'289-291-292e293 -FMS'!D21+'GRAFICA SAUDE'!D21+'073-095-100-191-DST-AIDS'!D21+'SO 090 -CEREST  CRST'!D21+'SO113 REABILITAÇÃO FISICA'!D21+'S0041-ZOONOSES'!D21+'ALMOX.- ACERTOS'!D21+'039-072-SAMU'!D21</f>
        <v>80.19</v>
      </c>
      <c r="E21" s="12">
        <f>'030-COORD. INFORM.'!E21+'140-FARMACIA POP. NORTE'!E21+'037-FARMACIA POP. LESTE'!E21+'245-CAC UAC'!E21+'254-ALMOXARIFADO'!E21+'255-TRANSPORTE'!E21+'265-MANUTENCAO'!E21+'275-CSRT'!E21+'276-ADM. PESSOAL-RH'!E21+'277-CETS'!E21+'289-291-292e293 -FMS'!E21+'GRAFICA SAUDE'!E21+'073-095-100-191-DST-AIDS'!E21+'SO 090 -CEREST  CRST'!E21+'SO113 REABILITAÇÃO FISICA'!E21+'S0041-ZOONOSES'!E21+'ALMOX.- ACERTOS'!E21+'039-072-SAMU'!E21</f>
        <v>42.28</v>
      </c>
      <c r="F21" s="12">
        <f>'030-COORD. INFORM.'!F21+'140-FARMACIA POP. NORTE'!F21+'037-FARMACIA POP. LESTE'!F21+'245-CAC UAC'!F21+'254-ALMOXARIFADO'!F21+'255-TRANSPORTE'!F21+'265-MANUTENCAO'!F21+'275-CSRT'!F21+'276-ADM. PESSOAL-RH'!F21+'277-CETS'!F21+'289-291-292e293 -FMS'!F21+'GRAFICA SAUDE'!F21+'073-095-100-191-DST-AIDS'!F21+'SO 090 -CEREST  CRST'!F21+'SO113 REABILITAÇÃO FISICA'!F21+'S0041-ZOONOSES'!F21+'ALMOX.- ACERTOS'!F21+'039-072-SAMU'!F21</f>
        <v>0</v>
      </c>
      <c r="G21" s="12">
        <f>'030-COORD. INFORM.'!G21+'140-FARMACIA POP. NORTE'!G21+'037-FARMACIA POP. LESTE'!G21+'245-CAC UAC'!G21+'254-ALMOXARIFADO'!G21+'255-TRANSPORTE'!G21+'265-MANUTENCAO'!G21+'275-CSRT'!G21+'276-ADM. PESSOAL-RH'!G21+'277-CETS'!G21+'289-291-292e293 -FMS'!G21+'GRAFICA SAUDE'!G21+'073-095-100-191-DST-AIDS'!G21+'SO 090 -CEREST  CRST'!G21+'SO113 REABILITAÇÃO FISICA'!G21+'S0041-ZOONOSES'!G21+'ALMOX.- ACERTOS'!G21+'039-072-SAMU'!G21</f>
        <v>0</v>
      </c>
      <c r="H21" s="12">
        <f>'030-COORD. INFORM.'!H21+'140-FARMACIA POP. NORTE'!H21+'037-FARMACIA POP. LESTE'!H21+'245-CAC UAC'!H21+'254-ALMOXARIFADO'!H21+'255-TRANSPORTE'!H21+'265-MANUTENCAO'!H21+'275-CSRT'!H21+'276-ADM. PESSOAL-RH'!H21+'277-CETS'!H21+'289-291-292e293 -FMS'!H21+'GRAFICA SAUDE'!H21+'073-095-100-191-DST-AIDS'!H21+'SO 090 -CEREST  CRST'!H21+'SO113 REABILITAÇÃO FISICA'!H21+'S0041-ZOONOSES'!H21+'ALMOX.- ACERTOS'!H21+'039-072-SAMU'!H21</f>
        <v>62.5</v>
      </c>
      <c r="I21" s="12">
        <f>'030-COORD. INFORM.'!I21+'140-FARMACIA POP. NORTE'!I21+'037-FARMACIA POP. LESTE'!I21+'245-CAC UAC'!I21+'254-ALMOXARIFADO'!I21+'255-TRANSPORTE'!I21+'265-MANUTENCAO'!I21+'275-CSRT'!I21+'276-ADM. PESSOAL-RH'!I21+'277-CETS'!I21+'289-291-292e293 -FMS'!I21+'GRAFICA SAUDE'!I21+'073-095-100-191-DST-AIDS'!I21+'SO 090 -CEREST  CRST'!I21+'SO113 REABILITAÇÃO FISICA'!I21+'S0041-ZOONOSES'!I21+'ALMOX.- ACERTOS'!I21+'039-072-SAMU'!I21</f>
        <v>1137.4799999999998</v>
      </c>
      <c r="J21" s="12">
        <f>'030-COORD. INFORM.'!J21+'140-FARMACIA POP. NORTE'!J21+'037-FARMACIA POP. LESTE'!J21+'245-CAC UAC'!J21+'254-ALMOXARIFADO'!J21+'255-TRANSPORTE'!J21+'265-MANUTENCAO'!J21+'275-CSRT'!J21+'276-ADM. PESSOAL-RH'!J21+'277-CETS'!J21+'289-291-292e293 -FMS'!J21+'GRAFICA SAUDE'!J21+'073-095-100-191-DST-AIDS'!J21+'SO 090 -CEREST  CRST'!J21+'SO113 REABILITAÇÃO FISICA'!J21+'S0041-ZOONOSES'!J21+'ALMOX.- ACERTOS'!J21+'039-072-SAMU'!J21</f>
        <v>713.87</v>
      </c>
      <c r="K21" s="12">
        <f>'030-COORD. INFORM.'!K21+'140-FARMACIA POP. NORTE'!K21+'037-FARMACIA POP. LESTE'!K21+'245-CAC UAC'!K21+'254-ALMOXARIFADO'!K21+'255-TRANSPORTE'!K21+'265-MANUTENCAO'!K21+'275-CSRT'!K21+'276-ADM. PESSOAL-RH'!K21+'277-CETS'!K21+'289-291-292e293 -FMS'!K21+'GRAFICA SAUDE'!K21+'073-095-100-191-DST-AIDS'!K21+'SO 090 -CEREST  CRST'!K21+'SO113 REABILITAÇÃO FISICA'!K21+'S0041-ZOONOSES'!K21+'ALMOX.- ACERTOS'!K21+'039-072-SAMU'!K21</f>
        <v>88.75</v>
      </c>
      <c r="L21" s="12">
        <f>'030-COORD. INFORM.'!L21+'140-FARMACIA POP. NORTE'!L21+'037-FARMACIA POP. LESTE'!L21+'245-CAC UAC'!L21+'254-ALMOXARIFADO'!L21+'255-TRANSPORTE'!L21+'265-MANUTENCAO'!L21+'275-CSRT'!L21+'276-ADM. PESSOAL-RH'!L21+'277-CETS'!L21+'289-291-292e293 -FMS'!L21+'GRAFICA SAUDE'!L21+'073-095-100-191-DST-AIDS'!L21+'SO 090 -CEREST  CRST'!L21+'SO113 REABILITAÇÃO FISICA'!L21+'S0041-ZOONOSES'!L21+'ALMOX.- ACERTOS'!L21+'039-072-SAMU'!L21</f>
        <v>134.48</v>
      </c>
      <c r="M21" s="12">
        <f>'030-COORD. INFORM.'!M21+'140-FARMACIA POP. NORTE'!M21+'037-FARMACIA POP. LESTE'!M21+'245-CAC UAC'!M21+'254-ALMOXARIFADO'!M21+'255-TRANSPORTE'!M21+'265-MANUTENCAO'!M21+'275-CSRT'!M21+'276-ADM. PESSOAL-RH'!M21+'277-CETS'!M21+'289-291-292e293 -FMS'!M21+'GRAFICA SAUDE'!M21+'073-095-100-191-DST-AIDS'!M21+'SO 090 -CEREST  CRST'!M21+'SO113 REABILITAÇÃO FISICA'!M21+'S0041-ZOONOSES'!M21+'ALMOX.- ACERTOS'!M21+'039-072-SAMU'!M21</f>
        <v>336.07</v>
      </c>
      <c r="N21" s="12">
        <f>'030-COORD. INFORM.'!N21+'140-FARMACIA POP. NORTE'!N21+'037-FARMACIA POP. LESTE'!N21+'245-CAC UAC'!N21+'254-ALMOXARIFADO'!N21+'255-TRANSPORTE'!N21+'265-MANUTENCAO'!N21+'275-CSRT'!N21+'276-ADM. PESSOAL-RH'!N21+'277-CETS'!N21+'289-291-292e293 -FMS'!N21+'GRAFICA SAUDE'!N21+'073-095-100-191-DST-AIDS'!N21+'SO 090 -CEREST  CRST'!N21+'SO113 REABILITAÇÃO FISICA'!N21+'S0041-ZOONOSES'!N21+'ALMOX.- ACERTOS'!N21+'039-072-SAMU'!N21</f>
        <v>449.74</v>
      </c>
      <c r="O21" s="27">
        <f>SUM(C21:N21)</f>
        <v>3083.2699999999995</v>
      </c>
    </row>
    <row r="22" spans="2:14" ht="12.75">
      <c r="B22" s="11" t="s">
        <v>16</v>
      </c>
      <c r="C22" s="12">
        <f>'030-COORD. INFORM.'!C22+'140-FARMACIA POP. NORTE'!C22+'037-FARMACIA POP. LESTE'!C22+'245-CAC UAC'!C22+'254-ALMOXARIFADO'!C22+'255-TRANSPORTE'!C22+'265-MANUTENCAO'!C22+'275-CSRT'!C22+'276-ADM. PESSOAL-RH'!C22+'277-CETS'!C22+'289-291-292e293 -FMS'!C22+'GRAFICA SAUDE'!C22+'073-095-100-191-DST-AIDS'!C22+'SO 090 -CEREST  CRST'!C22+'SO113 REABILITAÇÃO FISICA'!C22+'S0041-ZOONOSES'!C22+'ALMOX.- ACERTOS'!C22+'039-072-SAMU'!C22</f>
        <v>150.02</v>
      </c>
      <c r="D22" s="12">
        <f>'030-COORD. INFORM.'!D22+'140-FARMACIA POP. NORTE'!D22+'037-FARMACIA POP. LESTE'!D22+'245-CAC UAC'!D22+'254-ALMOXARIFADO'!D22+'255-TRANSPORTE'!D22+'265-MANUTENCAO'!D22+'275-CSRT'!D22+'276-ADM. PESSOAL-RH'!D22+'277-CETS'!D22+'289-291-292e293 -FMS'!D22+'GRAFICA SAUDE'!D22+'073-095-100-191-DST-AIDS'!D22+'SO 090 -CEREST  CRST'!D22+'SO113 REABILITAÇÃO FISICA'!D22+'S0041-ZOONOSES'!D22+'ALMOX.- ACERTOS'!D22+'039-072-SAMU'!D22</f>
        <v>0</v>
      </c>
      <c r="E22" s="12">
        <f>'030-COORD. INFORM.'!E22+'140-FARMACIA POP. NORTE'!E22+'037-FARMACIA POP. LESTE'!E22+'245-CAC UAC'!E22+'254-ALMOXARIFADO'!E22+'255-TRANSPORTE'!E22+'265-MANUTENCAO'!E22+'275-CSRT'!E22+'276-ADM. PESSOAL-RH'!E22+'277-CETS'!E22+'289-291-292e293 -FMS'!E22+'GRAFICA SAUDE'!E22+'073-095-100-191-DST-AIDS'!E22+'SO 090 -CEREST  CRST'!E22+'SO113 REABILITAÇÃO FISICA'!E22+'S0041-ZOONOSES'!E22+'ALMOX.- ACERTOS'!E22+'039-072-SAMU'!E22</f>
        <v>7926.34</v>
      </c>
      <c r="F22" s="12">
        <f>'030-COORD. INFORM.'!F22+'140-FARMACIA POP. NORTE'!F22+'037-FARMACIA POP. LESTE'!F22+'245-CAC UAC'!F22+'254-ALMOXARIFADO'!F22+'255-TRANSPORTE'!F22+'265-MANUTENCAO'!F22+'275-CSRT'!F22+'276-ADM. PESSOAL-RH'!F22+'277-CETS'!F22+'289-291-292e293 -FMS'!F22+'GRAFICA SAUDE'!F22+'073-095-100-191-DST-AIDS'!F22+'SO 090 -CEREST  CRST'!F22+'SO113 REABILITAÇÃO FISICA'!F22+'S0041-ZOONOSES'!F22+'ALMOX.- ACERTOS'!F22+'039-072-SAMU'!F22</f>
        <v>152.57</v>
      </c>
      <c r="G22" s="12">
        <f>'030-COORD. INFORM.'!G22+'140-FARMACIA POP. NORTE'!G22+'037-FARMACIA POP. LESTE'!G22+'245-CAC UAC'!G22+'254-ALMOXARIFADO'!G22+'255-TRANSPORTE'!G22+'265-MANUTENCAO'!G22+'275-CSRT'!G22+'276-ADM. PESSOAL-RH'!G22+'277-CETS'!G22+'289-291-292e293 -FMS'!G22+'GRAFICA SAUDE'!G22+'073-095-100-191-DST-AIDS'!G22+'SO 090 -CEREST  CRST'!G22+'SO113 REABILITAÇÃO FISICA'!G22+'S0041-ZOONOSES'!G22+'ALMOX.- ACERTOS'!G22+'039-072-SAMU'!G22</f>
        <v>596.9</v>
      </c>
      <c r="H22" s="12">
        <f>'030-COORD. INFORM.'!H22+'140-FARMACIA POP. NORTE'!H22+'037-FARMACIA POP. LESTE'!H22+'245-CAC UAC'!H22+'254-ALMOXARIFADO'!H22+'255-TRANSPORTE'!H22+'265-MANUTENCAO'!H22+'275-CSRT'!H22+'276-ADM. PESSOAL-RH'!H22+'277-CETS'!H22+'289-291-292e293 -FMS'!H22+'GRAFICA SAUDE'!H22+'073-095-100-191-DST-AIDS'!H22+'SO 090 -CEREST  CRST'!H22+'SO113 REABILITAÇÃO FISICA'!H22+'S0041-ZOONOSES'!H22+'ALMOX.- ACERTOS'!H22+'039-072-SAMU'!H22</f>
        <v>595</v>
      </c>
      <c r="I22" s="12">
        <f>'030-COORD. INFORM.'!I22+'140-FARMACIA POP. NORTE'!I22+'037-FARMACIA POP. LESTE'!I22+'245-CAC UAC'!I22+'254-ALMOXARIFADO'!I22+'255-TRANSPORTE'!I22+'265-MANUTENCAO'!I22+'275-CSRT'!I22+'276-ADM. PESSOAL-RH'!I22+'277-CETS'!I22+'289-291-292e293 -FMS'!I22+'GRAFICA SAUDE'!I22+'073-095-100-191-DST-AIDS'!I22+'SO 090 -CEREST  CRST'!I22+'SO113 REABILITAÇÃO FISICA'!I22+'S0041-ZOONOSES'!I22+'ALMOX.- ACERTOS'!I22+'039-072-SAMU'!I22</f>
        <v>178.31</v>
      </c>
      <c r="J22" s="12">
        <f>'030-COORD. INFORM.'!J22+'140-FARMACIA POP. NORTE'!J22+'037-FARMACIA POP. LESTE'!J22+'245-CAC UAC'!J22+'254-ALMOXARIFADO'!J22+'255-TRANSPORTE'!J22+'265-MANUTENCAO'!J22+'275-CSRT'!J22+'276-ADM. PESSOAL-RH'!J22+'277-CETS'!J22+'289-291-292e293 -FMS'!J22+'GRAFICA SAUDE'!J22+'073-095-100-191-DST-AIDS'!J22+'SO 090 -CEREST  CRST'!J22+'SO113 REABILITAÇÃO FISICA'!J22+'S0041-ZOONOSES'!J22+'ALMOX.- ACERTOS'!J22+'039-072-SAMU'!J22</f>
        <v>0</v>
      </c>
      <c r="K22" s="12">
        <f>'030-COORD. INFORM.'!K22+'140-FARMACIA POP. NORTE'!K22+'037-FARMACIA POP. LESTE'!K22+'245-CAC UAC'!K22+'254-ALMOXARIFADO'!K22+'255-TRANSPORTE'!K22+'265-MANUTENCAO'!K22+'275-CSRT'!K22+'276-ADM. PESSOAL-RH'!K22+'277-CETS'!K22+'289-291-292e293 -FMS'!K22+'GRAFICA SAUDE'!K22+'073-095-100-191-DST-AIDS'!K22+'SO 090 -CEREST  CRST'!K22+'SO113 REABILITAÇÃO FISICA'!K22+'S0041-ZOONOSES'!K22+'ALMOX.- ACERTOS'!K22+'039-072-SAMU'!K22</f>
        <v>11.84</v>
      </c>
      <c r="L22" s="12">
        <f>'030-COORD. INFORM.'!L22+'140-FARMACIA POP. NORTE'!L22+'037-FARMACIA POP. LESTE'!L22+'245-CAC UAC'!L22+'254-ALMOXARIFADO'!L22+'255-TRANSPORTE'!L22+'265-MANUTENCAO'!L22+'275-CSRT'!L22+'276-ADM. PESSOAL-RH'!L22+'277-CETS'!L22+'289-291-292e293 -FMS'!L22+'GRAFICA SAUDE'!L22+'073-095-100-191-DST-AIDS'!L22+'SO 090 -CEREST  CRST'!L22+'SO113 REABILITAÇÃO FISICA'!L22+'S0041-ZOONOSES'!L22+'ALMOX.- ACERTOS'!L22+'039-072-SAMU'!L22</f>
        <v>37.8</v>
      </c>
      <c r="M22" s="12">
        <f>'030-COORD. INFORM.'!M22+'140-FARMACIA POP. NORTE'!M22+'037-FARMACIA POP. LESTE'!M22+'245-CAC UAC'!M22+'254-ALMOXARIFADO'!M22+'255-TRANSPORTE'!M22+'265-MANUTENCAO'!M22+'275-CSRT'!M22+'276-ADM. PESSOAL-RH'!M22+'277-CETS'!M22+'289-291-292e293 -FMS'!M22+'GRAFICA SAUDE'!M22+'073-095-100-191-DST-AIDS'!M22+'SO 090 -CEREST  CRST'!M22+'SO113 REABILITAÇÃO FISICA'!M22+'S0041-ZOONOSES'!M22+'ALMOX.- ACERTOS'!M22+'039-072-SAMU'!M22</f>
        <v>0</v>
      </c>
      <c r="N22" s="12">
        <f>'030-COORD. INFORM.'!N22+'140-FARMACIA POP. NORTE'!N22+'037-FARMACIA POP. LESTE'!N22+'245-CAC UAC'!N22+'254-ALMOXARIFADO'!N22+'255-TRANSPORTE'!N22+'265-MANUTENCAO'!N22+'275-CSRT'!N22+'276-ADM. PESSOAL-RH'!N22+'277-CETS'!N22+'289-291-292e293 -FMS'!N22+'GRAFICA SAUDE'!N22+'073-095-100-191-DST-AIDS'!N22+'SO 090 -CEREST  CRST'!N22+'SO113 REABILITAÇÃO FISICA'!N22+'S0041-ZOONOSES'!N22+'ALMOX.- ACERTOS'!N22+'039-072-SAMU'!N22</f>
        <v>0</v>
      </c>
    </row>
    <row r="23" spans="2:14" ht="12.75">
      <c r="B23" s="11" t="s">
        <v>17</v>
      </c>
      <c r="C23" s="12">
        <f>'030-COORD. INFORM.'!C23+'140-FARMACIA POP. NORTE'!C23+'037-FARMACIA POP. LESTE'!C23+'245-CAC UAC'!C23+'254-ALMOXARIFADO'!C23+'255-TRANSPORTE'!C23+'265-MANUTENCAO'!C23+'275-CSRT'!C23+'276-ADM. PESSOAL-RH'!C23+'277-CETS'!C23+'289-291-292e293 -FMS'!C23+'GRAFICA SAUDE'!C23+'073-095-100-191-DST-AIDS'!C23+'SO 090 -CEREST  CRST'!C23+'SO113 REABILITAÇÃO FISICA'!C23+'S0041-ZOONOSES'!C23+'ALMOX.- ACERTOS'!C23+'039-072-SAMU'!C23</f>
        <v>1563.35</v>
      </c>
      <c r="D23" s="12">
        <f>'030-COORD. INFORM.'!D23+'140-FARMACIA POP. NORTE'!D23+'037-FARMACIA POP. LESTE'!D23+'245-CAC UAC'!D23+'254-ALMOXARIFADO'!D23+'255-TRANSPORTE'!D23+'265-MANUTENCAO'!D23+'275-CSRT'!D23+'276-ADM. PESSOAL-RH'!D23+'277-CETS'!D23+'289-291-292e293 -FMS'!D23+'GRAFICA SAUDE'!D23+'073-095-100-191-DST-AIDS'!D23+'SO 090 -CEREST  CRST'!D23+'SO113 REABILITAÇÃO FISICA'!D23+'S0041-ZOONOSES'!D23+'ALMOX.- ACERTOS'!D23+'039-072-SAMU'!D23</f>
        <v>3858.73</v>
      </c>
      <c r="E23" s="12">
        <f>'030-COORD. INFORM.'!E23+'140-FARMACIA POP. NORTE'!E23+'037-FARMACIA POP. LESTE'!E23+'245-CAC UAC'!E23+'254-ALMOXARIFADO'!E23+'255-TRANSPORTE'!E23+'265-MANUTENCAO'!E23+'275-CSRT'!E23+'276-ADM. PESSOAL-RH'!E23+'277-CETS'!E23+'289-291-292e293 -FMS'!E23+'GRAFICA SAUDE'!E23+'073-095-100-191-DST-AIDS'!E23+'SO 090 -CEREST  CRST'!E23+'SO113 REABILITAÇÃO FISICA'!E23+'S0041-ZOONOSES'!E23+'ALMOX.- ACERTOS'!E23+'039-072-SAMU'!E23</f>
        <v>6224.91</v>
      </c>
      <c r="F23" s="12">
        <f>'030-COORD. INFORM.'!F23+'140-FARMACIA POP. NORTE'!F23+'037-FARMACIA POP. LESTE'!F23+'245-CAC UAC'!F23+'254-ALMOXARIFADO'!F23+'255-TRANSPORTE'!F23+'265-MANUTENCAO'!F23+'275-CSRT'!F23+'276-ADM. PESSOAL-RH'!F23+'277-CETS'!F23+'289-291-292e293 -FMS'!F23+'GRAFICA SAUDE'!F23+'073-095-100-191-DST-AIDS'!F23+'SO 090 -CEREST  CRST'!F23+'SO113 REABILITAÇÃO FISICA'!F23+'S0041-ZOONOSES'!F23+'ALMOX.- ACERTOS'!F23+'039-072-SAMU'!F23</f>
        <v>6565.17</v>
      </c>
      <c r="G23" s="12">
        <f>'030-COORD. INFORM.'!G23+'140-FARMACIA POP. NORTE'!G23+'037-FARMACIA POP. LESTE'!G23+'245-CAC UAC'!G23+'254-ALMOXARIFADO'!G23+'255-TRANSPORTE'!G23+'265-MANUTENCAO'!G23+'275-CSRT'!G23+'276-ADM. PESSOAL-RH'!G23+'277-CETS'!G23+'289-291-292e293 -FMS'!G23+'GRAFICA SAUDE'!G23+'073-095-100-191-DST-AIDS'!G23+'SO 090 -CEREST  CRST'!G23+'SO113 REABILITAÇÃO FISICA'!G23+'S0041-ZOONOSES'!G23+'ALMOX.- ACERTOS'!G23+'039-072-SAMU'!G23</f>
        <v>4332.3</v>
      </c>
      <c r="H23" s="12">
        <f>'030-COORD. INFORM.'!H23+'140-FARMACIA POP. NORTE'!H23+'037-FARMACIA POP. LESTE'!H23+'245-CAC UAC'!H23+'254-ALMOXARIFADO'!H23+'255-TRANSPORTE'!H23+'265-MANUTENCAO'!H23+'275-CSRT'!H23+'276-ADM. PESSOAL-RH'!H23+'277-CETS'!H23+'289-291-292e293 -FMS'!H23+'GRAFICA SAUDE'!H23+'073-095-100-191-DST-AIDS'!H23+'SO 090 -CEREST  CRST'!H23+'SO113 REABILITAÇÃO FISICA'!H23+'S0041-ZOONOSES'!H23+'ALMOX.- ACERTOS'!H23+'039-072-SAMU'!H23</f>
        <v>9691.33</v>
      </c>
      <c r="I23" s="12">
        <f>'030-COORD. INFORM.'!I23+'140-FARMACIA POP. NORTE'!I23+'037-FARMACIA POP. LESTE'!I23+'245-CAC UAC'!I23+'254-ALMOXARIFADO'!I23+'255-TRANSPORTE'!I23+'265-MANUTENCAO'!I23+'275-CSRT'!I23+'276-ADM. PESSOAL-RH'!I23+'277-CETS'!I23+'289-291-292e293 -FMS'!I23+'GRAFICA SAUDE'!I23+'073-095-100-191-DST-AIDS'!I23+'SO 090 -CEREST  CRST'!I23+'SO113 REABILITAÇÃO FISICA'!I23+'S0041-ZOONOSES'!I23+'ALMOX.- ACERTOS'!I23+'039-072-SAMU'!I23</f>
        <v>22399.93</v>
      </c>
      <c r="J23" s="12">
        <f>'030-COORD. INFORM.'!J23+'140-FARMACIA POP. NORTE'!J23+'037-FARMACIA POP. LESTE'!J23+'245-CAC UAC'!J23+'254-ALMOXARIFADO'!J23+'255-TRANSPORTE'!J23+'265-MANUTENCAO'!J23+'275-CSRT'!J23+'276-ADM. PESSOAL-RH'!J23+'277-CETS'!J23+'289-291-292e293 -FMS'!J23+'GRAFICA SAUDE'!J23+'073-095-100-191-DST-AIDS'!J23+'SO 090 -CEREST  CRST'!J23+'SO113 REABILITAÇÃO FISICA'!J23+'S0041-ZOONOSES'!J23+'ALMOX.- ACERTOS'!J23+'039-072-SAMU'!J23</f>
        <v>18248.07</v>
      </c>
      <c r="K23" s="12">
        <f>'030-COORD. INFORM.'!K23+'140-FARMACIA POP. NORTE'!K23+'037-FARMACIA POP. LESTE'!K23+'245-CAC UAC'!K23+'254-ALMOXARIFADO'!K23+'255-TRANSPORTE'!K23+'265-MANUTENCAO'!K23+'275-CSRT'!K23+'276-ADM. PESSOAL-RH'!K23+'277-CETS'!K23+'289-291-292e293 -FMS'!K23+'GRAFICA SAUDE'!K23+'073-095-100-191-DST-AIDS'!K23+'SO 090 -CEREST  CRST'!K23+'SO113 REABILITAÇÃO FISICA'!K23+'S0041-ZOONOSES'!K23+'ALMOX.- ACERTOS'!K23+'039-072-SAMU'!K23</f>
        <v>0</v>
      </c>
      <c r="L23" s="12">
        <f>'030-COORD. INFORM.'!L23+'140-FARMACIA POP. NORTE'!L23+'037-FARMACIA POP. LESTE'!L23+'245-CAC UAC'!L23+'254-ALMOXARIFADO'!L23+'255-TRANSPORTE'!L23+'265-MANUTENCAO'!L23+'275-CSRT'!L23+'276-ADM. PESSOAL-RH'!L23+'277-CETS'!L23+'289-291-292e293 -FMS'!L23+'GRAFICA SAUDE'!L23+'073-095-100-191-DST-AIDS'!L23+'SO 090 -CEREST  CRST'!L23+'SO113 REABILITAÇÃO FISICA'!L23+'S0041-ZOONOSES'!L23+'ALMOX.- ACERTOS'!L23+'039-072-SAMU'!L23</f>
        <v>8459.68</v>
      </c>
      <c r="M23" s="12">
        <f>'030-COORD. INFORM.'!M23+'140-FARMACIA POP. NORTE'!M23+'037-FARMACIA POP. LESTE'!M23+'245-CAC UAC'!M23+'254-ALMOXARIFADO'!M23+'255-TRANSPORTE'!M23+'265-MANUTENCAO'!M23+'275-CSRT'!M23+'276-ADM. PESSOAL-RH'!M23+'277-CETS'!M23+'289-291-292e293 -FMS'!M23+'GRAFICA SAUDE'!M23+'073-095-100-191-DST-AIDS'!M23+'SO 090 -CEREST  CRST'!M23+'SO113 REABILITAÇÃO FISICA'!M23+'S0041-ZOONOSES'!M23+'ALMOX.- ACERTOS'!M23+'039-072-SAMU'!M23</f>
        <v>4488.86</v>
      </c>
      <c r="N23" s="12">
        <f>'030-COORD. INFORM.'!N23+'140-FARMACIA POP. NORTE'!N23+'037-FARMACIA POP. LESTE'!N23+'245-CAC UAC'!N23+'254-ALMOXARIFADO'!N23+'255-TRANSPORTE'!N23+'265-MANUTENCAO'!N23+'275-CSRT'!N23+'276-ADM. PESSOAL-RH'!N23+'277-CETS'!N23+'289-291-292e293 -FMS'!N23+'GRAFICA SAUDE'!N23+'073-095-100-191-DST-AIDS'!N23+'SO 090 -CEREST  CRST'!N23+'SO113 REABILITAÇÃO FISICA'!N23+'S0041-ZOONOSES'!N23+'ALMOX.- ACERTOS'!N23+'039-072-SAMU'!N23</f>
        <v>0</v>
      </c>
    </row>
    <row r="24" spans="2:15" ht="12.75">
      <c r="B24" s="11" t="s">
        <v>18</v>
      </c>
      <c r="C24" s="12">
        <f>'030-COORD. INFORM.'!C24+'140-FARMACIA POP. NORTE'!C24+'037-FARMACIA POP. LESTE'!C24+'245-CAC UAC'!C24+'254-ALMOXARIFADO'!C24+'255-TRANSPORTE'!C24+'265-MANUTENCAO'!C24+'275-CSRT'!C24+'276-ADM. PESSOAL-RH'!C24+'277-CETS'!C24+'289-291-292e293 -FMS'!C24+'GRAFICA SAUDE'!C24+'073-095-100-191-DST-AIDS'!C24+'SO 090 -CEREST  CRST'!C24+'SO113 REABILITAÇÃO FISICA'!C24+'S0041-ZOONOSES'!C24+'ALMOX.- ACERTOS'!C24+'039-072-SAMU'!C24</f>
        <v>2454.42</v>
      </c>
      <c r="D24" s="12">
        <f>'030-COORD. INFORM.'!D24+'140-FARMACIA POP. NORTE'!D24+'037-FARMACIA POP. LESTE'!D24+'245-CAC UAC'!D24+'254-ALMOXARIFADO'!D24+'255-TRANSPORTE'!D24+'265-MANUTENCAO'!D24+'275-CSRT'!D24+'276-ADM. PESSOAL-RH'!D24+'277-CETS'!D24+'289-291-292e293 -FMS'!D24+'GRAFICA SAUDE'!D24+'073-095-100-191-DST-AIDS'!D24+'SO 090 -CEREST  CRST'!D24+'SO113 REABILITAÇÃO FISICA'!D24+'S0041-ZOONOSES'!D24+'ALMOX.- ACERTOS'!D24+'039-072-SAMU'!D24</f>
        <v>0</v>
      </c>
      <c r="E24" s="12">
        <f>'030-COORD. INFORM.'!E24+'140-FARMACIA POP. NORTE'!E24+'037-FARMACIA POP. LESTE'!E24+'245-CAC UAC'!E24+'254-ALMOXARIFADO'!E24+'255-TRANSPORTE'!E24+'265-MANUTENCAO'!E24+'275-CSRT'!E24+'276-ADM. PESSOAL-RH'!E24+'277-CETS'!E24+'289-291-292e293 -FMS'!E24+'GRAFICA SAUDE'!E24+'073-095-100-191-DST-AIDS'!E24+'SO 090 -CEREST  CRST'!E24+'SO113 REABILITAÇÃO FISICA'!E24+'S0041-ZOONOSES'!E24+'ALMOX.- ACERTOS'!E24+'039-072-SAMU'!E24</f>
        <v>0</v>
      </c>
      <c r="F24" s="12">
        <f>'030-COORD. INFORM.'!F24+'140-FARMACIA POP. NORTE'!F24+'037-FARMACIA POP. LESTE'!F24+'245-CAC UAC'!F24+'254-ALMOXARIFADO'!F24+'255-TRANSPORTE'!F24+'265-MANUTENCAO'!F24+'275-CSRT'!F24+'276-ADM. PESSOAL-RH'!F24+'277-CETS'!F24+'289-291-292e293 -FMS'!F24+'GRAFICA SAUDE'!F24+'073-095-100-191-DST-AIDS'!F24+'SO 090 -CEREST  CRST'!F24+'SO113 REABILITAÇÃO FISICA'!F24+'S0041-ZOONOSES'!F24+'ALMOX.- ACERTOS'!F24+'039-072-SAMU'!F24</f>
        <v>2479.91</v>
      </c>
      <c r="G24" s="12">
        <f>'030-COORD. INFORM.'!G24+'140-FARMACIA POP. NORTE'!G24+'037-FARMACIA POP. LESTE'!G24+'245-CAC UAC'!G24+'254-ALMOXARIFADO'!G24+'255-TRANSPORTE'!G24+'265-MANUTENCAO'!G24+'275-CSRT'!G24+'276-ADM. PESSOAL-RH'!G24+'277-CETS'!G24+'289-291-292e293 -FMS'!G24+'GRAFICA SAUDE'!G24+'073-095-100-191-DST-AIDS'!G24+'SO 090 -CEREST  CRST'!G24+'SO113 REABILITAÇÃO FISICA'!G24+'S0041-ZOONOSES'!G24+'ALMOX.- ACERTOS'!G24+'039-072-SAMU'!G24</f>
        <v>0</v>
      </c>
      <c r="H24" s="12">
        <f>'030-COORD. INFORM.'!H24+'140-FARMACIA POP. NORTE'!H24+'037-FARMACIA POP. LESTE'!H24+'245-CAC UAC'!H24+'254-ALMOXARIFADO'!H24+'255-TRANSPORTE'!H24+'265-MANUTENCAO'!H24+'275-CSRT'!H24+'276-ADM. PESSOAL-RH'!H24+'277-CETS'!H24+'289-291-292e293 -FMS'!H24+'GRAFICA SAUDE'!H24+'073-095-100-191-DST-AIDS'!H24+'SO 090 -CEREST  CRST'!H24+'SO113 REABILITAÇÃO FISICA'!H24+'S0041-ZOONOSES'!H24+'ALMOX.- ACERTOS'!H24+'039-072-SAMU'!H24</f>
        <v>1769.92</v>
      </c>
      <c r="I24" s="12">
        <f>'030-COORD. INFORM.'!I24+'140-FARMACIA POP. NORTE'!I24+'037-FARMACIA POP. LESTE'!I24+'245-CAC UAC'!I24+'254-ALMOXARIFADO'!I24+'255-TRANSPORTE'!I24+'265-MANUTENCAO'!I24+'275-CSRT'!I24+'276-ADM. PESSOAL-RH'!I24+'277-CETS'!I24+'289-291-292e293 -FMS'!I24+'GRAFICA SAUDE'!I24+'073-095-100-191-DST-AIDS'!I24+'SO 090 -CEREST  CRST'!I24+'SO113 REABILITAÇÃO FISICA'!I24+'S0041-ZOONOSES'!I24+'ALMOX.- ACERTOS'!I24+'039-072-SAMU'!I24</f>
        <v>0</v>
      </c>
      <c r="J24" s="12">
        <f>'030-COORD. INFORM.'!J24+'140-FARMACIA POP. NORTE'!J24+'037-FARMACIA POP. LESTE'!J24+'245-CAC UAC'!J24+'254-ALMOXARIFADO'!J24+'255-TRANSPORTE'!J24+'265-MANUTENCAO'!J24+'275-CSRT'!J24+'276-ADM. PESSOAL-RH'!J24+'277-CETS'!J24+'289-291-292e293 -FMS'!J24+'GRAFICA SAUDE'!J24+'073-095-100-191-DST-AIDS'!J24+'SO 090 -CEREST  CRST'!J24+'SO113 REABILITAÇÃO FISICA'!J24+'S0041-ZOONOSES'!J24+'ALMOX.- ACERTOS'!J24+'039-072-SAMU'!J24</f>
        <v>0</v>
      </c>
      <c r="K24" s="12">
        <f>'030-COORD. INFORM.'!K24+'140-FARMACIA POP. NORTE'!K24+'037-FARMACIA POP. LESTE'!K24+'245-CAC UAC'!K24+'254-ALMOXARIFADO'!K24+'255-TRANSPORTE'!K24+'265-MANUTENCAO'!K24+'275-CSRT'!K24+'276-ADM. PESSOAL-RH'!K24+'277-CETS'!K24+'289-291-292e293 -FMS'!K24+'GRAFICA SAUDE'!K24+'073-095-100-191-DST-AIDS'!K24+'SO 090 -CEREST  CRST'!K24+'SO113 REABILITAÇÃO FISICA'!K24+'S0041-ZOONOSES'!K24+'ALMOX.- ACERTOS'!K24+'039-072-SAMU'!K24</f>
        <v>0</v>
      </c>
      <c r="L24" s="12">
        <f>'030-COORD. INFORM.'!L24+'140-FARMACIA POP. NORTE'!L24+'037-FARMACIA POP. LESTE'!L24+'245-CAC UAC'!L24+'254-ALMOXARIFADO'!L24+'255-TRANSPORTE'!L24+'265-MANUTENCAO'!L24+'275-CSRT'!L24+'276-ADM. PESSOAL-RH'!L24+'277-CETS'!L24+'289-291-292e293 -FMS'!L24+'GRAFICA SAUDE'!L24+'073-095-100-191-DST-AIDS'!L24+'SO 090 -CEREST  CRST'!L24+'SO113 REABILITAÇÃO FISICA'!L24+'S0041-ZOONOSES'!L24+'ALMOX.- ACERTOS'!L24+'039-072-SAMU'!L24</f>
        <v>171.89</v>
      </c>
      <c r="M24" s="12">
        <f>'030-COORD. INFORM.'!M24+'140-FARMACIA POP. NORTE'!M24+'037-FARMACIA POP. LESTE'!M24+'245-CAC UAC'!M24+'254-ALMOXARIFADO'!M24+'255-TRANSPORTE'!M24+'265-MANUTENCAO'!M24+'275-CSRT'!M24+'276-ADM. PESSOAL-RH'!M24+'277-CETS'!M24+'289-291-292e293 -FMS'!M24+'GRAFICA SAUDE'!M24+'073-095-100-191-DST-AIDS'!M24+'SO 090 -CEREST  CRST'!M24+'SO113 REABILITAÇÃO FISICA'!M24+'S0041-ZOONOSES'!M24+'ALMOX.- ACERTOS'!M24+'039-072-SAMU'!M24</f>
        <v>0</v>
      </c>
      <c r="N24" s="12">
        <f>'030-COORD. INFORM.'!N24+'140-FARMACIA POP. NORTE'!N24+'037-FARMACIA POP. LESTE'!N24+'245-CAC UAC'!N24+'254-ALMOXARIFADO'!N24+'255-TRANSPORTE'!N24+'265-MANUTENCAO'!N24+'275-CSRT'!N24+'276-ADM. PESSOAL-RH'!N24+'277-CETS'!N24+'289-291-292e293 -FMS'!N24+'GRAFICA SAUDE'!N24+'073-095-100-191-DST-AIDS'!N24+'SO 090 -CEREST  CRST'!N24+'SO113 REABILITAÇÃO FISICA'!N24+'S0041-ZOONOSES'!N24+'ALMOX.- ACERTOS'!N24+'039-072-SAMU'!N24</f>
        <v>0</v>
      </c>
      <c r="O24" s="27">
        <f>SUM(C24:N24)</f>
        <v>6876.14</v>
      </c>
    </row>
    <row r="25" spans="2:15" ht="12.75">
      <c r="B25" s="11" t="s">
        <v>35</v>
      </c>
      <c r="C25" s="12">
        <f>'030-COORD. INFORM.'!C25+'140-FARMACIA POP. NORTE'!C25+'037-FARMACIA POP. LESTE'!C25+'245-CAC UAC'!C25+'254-ALMOXARIFADO'!C25+'255-TRANSPORTE'!C25+'265-MANUTENCAO'!C25+'275-CSRT'!C25+'276-ADM. PESSOAL-RH'!C25+'277-CETS'!C25+'289-291-292e293 -FMS'!C25+'GRAFICA SAUDE'!C25+'073-095-100-191-DST-AIDS'!C25+'SO 090 -CEREST  CRST'!C25+'SO113 REABILITAÇÃO FISICA'!C25+'S0041-ZOONOSES'!C25+'ALMOX.- ACERTOS'!C25+'039-072-SAMU'!C25</f>
        <v>1525</v>
      </c>
      <c r="D25" s="12">
        <f>'030-COORD. INFORM.'!D25+'140-FARMACIA POP. NORTE'!D25+'037-FARMACIA POP. LESTE'!D25+'245-CAC UAC'!D25+'254-ALMOXARIFADO'!D25+'255-TRANSPORTE'!D25+'265-MANUTENCAO'!D25+'275-CSRT'!D25+'276-ADM. PESSOAL-RH'!D25+'277-CETS'!D25+'289-291-292e293 -FMS'!D25+'GRAFICA SAUDE'!D25+'073-095-100-191-DST-AIDS'!D25+'SO 090 -CEREST  CRST'!D25+'SO113 REABILITAÇÃO FISICA'!D25+'S0041-ZOONOSES'!D25+'ALMOX.- ACERTOS'!D25+'039-072-SAMU'!D25</f>
        <v>0</v>
      </c>
      <c r="E25" s="12">
        <f>'030-COORD. INFORM.'!E25+'140-FARMACIA POP. NORTE'!E25+'037-FARMACIA POP. LESTE'!E25+'245-CAC UAC'!E25+'254-ALMOXARIFADO'!E25+'255-TRANSPORTE'!E25+'265-MANUTENCAO'!E25+'275-CSRT'!E25+'276-ADM. PESSOAL-RH'!E25+'277-CETS'!E25+'289-291-292e293 -FMS'!E25+'GRAFICA SAUDE'!E25+'073-095-100-191-DST-AIDS'!E25+'SO 090 -CEREST  CRST'!E25+'SO113 REABILITAÇÃO FISICA'!E25+'S0041-ZOONOSES'!E25+'ALMOX.- ACERTOS'!E25+'039-072-SAMU'!E25</f>
        <v>0</v>
      </c>
      <c r="F25" s="12">
        <f>'030-COORD. INFORM.'!F25+'140-FARMACIA POP. NORTE'!F25+'037-FARMACIA POP. LESTE'!F25+'245-CAC UAC'!F25+'254-ALMOXARIFADO'!F25+'255-TRANSPORTE'!F25+'265-MANUTENCAO'!F25+'275-CSRT'!F25+'276-ADM. PESSOAL-RH'!F25+'277-CETS'!F25+'289-291-292e293 -FMS'!F25+'GRAFICA SAUDE'!F25+'073-095-100-191-DST-AIDS'!F25+'SO 090 -CEREST  CRST'!F25+'SO113 REABILITAÇÃO FISICA'!F25+'S0041-ZOONOSES'!F25+'ALMOX.- ACERTOS'!F25+'039-072-SAMU'!F25</f>
        <v>13492.63</v>
      </c>
      <c r="G25" s="12">
        <f>'030-COORD. INFORM.'!G25+'140-FARMACIA POP. NORTE'!G25+'037-FARMACIA POP. LESTE'!G25+'245-CAC UAC'!G25+'254-ALMOXARIFADO'!G25+'255-TRANSPORTE'!G25+'265-MANUTENCAO'!G25+'275-CSRT'!G25+'276-ADM. PESSOAL-RH'!G25+'277-CETS'!G25+'289-291-292e293 -FMS'!G25+'GRAFICA SAUDE'!G25+'073-095-100-191-DST-AIDS'!G25+'SO 090 -CEREST  CRST'!G25+'SO113 REABILITAÇÃO FISICA'!G25+'S0041-ZOONOSES'!G25+'ALMOX.- ACERTOS'!G25+'039-072-SAMU'!G25</f>
        <v>26.4</v>
      </c>
      <c r="H25" s="12">
        <f>'030-COORD. INFORM.'!H25+'140-FARMACIA POP. NORTE'!H25+'037-FARMACIA POP. LESTE'!H25+'245-CAC UAC'!H25+'254-ALMOXARIFADO'!H25+'255-TRANSPORTE'!H25+'265-MANUTENCAO'!H25+'275-CSRT'!H25+'276-ADM. PESSOAL-RH'!H25+'277-CETS'!H25+'289-291-292e293 -FMS'!H25+'GRAFICA SAUDE'!H25+'073-095-100-191-DST-AIDS'!H25+'SO 090 -CEREST  CRST'!H25+'SO113 REABILITAÇÃO FISICA'!H25+'S0041-ZOONOSES'!H25+'ALMOX.- ACERTOS'!H25+'039-072-SAMU'!H25</f>
        <v>0</v>
      </c>
      <c r="I25" s="12">
        <f>'030-COORD. INFORM.'!I25+'140-FARMACIA POP. NORTE'!I25+'037-FARMACIA POP. LESTE'!I25+'245-CAC UAC'!I25+'254-ALMOXARIFADO'!I25+'255-TRANSPORTE'!I25+'265-MANUTENCAO'!I25+'275-CSRT'!I25+'276-ADM. PESSOAL-RH'!I25+'277-CETS'!I25+'289-291-292e293 -FMS'!I25+'GRAFICA SAUDE'!I25+'073-095-100-191-DST-AIDS'!I25+'SO 090 -CEREST  CRST'!I25+'SO113 REABILITAÇÃO FISICA'!I25+'S0041-ZOONOSES'!I25+'ALMOX.- ACERTOS'!I25+'039-072-SAMU'!I25</f>
        <v>0</v>
      </c>
      <c r="J25" s="12">
        <f>'030-COORD. INFORM.'!J25+'140-FARMACIA POP. NORTE'!J25+'037-FARMACIA POP. LESTE'!J25+'245-CAC UAC'!J25+'254-ALMOXARIFADO'!J25+'255-TRANSPORTE'!J25+'265-MANUTENCAO'!J25+'275-CSRT'!J25+'276-ADM. PESSOAL-RH'!J25+'277-CETS'!J25+'289-291-292e293 -FMS'!J25+'GRAFICA SAUDE'!J25+'073-095-100-191-DST-AIDS'!J25+'SO 090 -CEREST  CRST'!J25+'SO113 REABILITAÇÃO FISICA'!J25+'S0041-ZOONOSES'!J25+'ALMOX.- ACERTOS'!J25+'039-072-SAMU'!J25</f>
        <v>0</v>
      </c>
      <c r="K25" s="12">
        <f>'030-COORD. INFORM.'!K25+'140-FARMACIA POP. NORTE'!K25+'037-FARMACIA POP. LESTE'!K25+'245-CAC UAC'!K25+'254-ALMOXARIFADO'!K25+'255-TRANSPORTE'!K25+'265-MANUTENCAO'!K25+'275-CSRT'!K25+'276-ADM. PESSOAL-RH'!K25+'277-CETS'!K25+'289-291-292e293 -FMS'!K25+'GRAFICA SAUDE'!K25+'073-095-100-191-DST-AIDS'!K25+'SO 090 -CEREST  CRST'!K25+'SO113 REABILITAÇÃO FISICA'!K25+'S0041-ZOONOSES'!K25+'ALMOX.- ACERTOS'!K25+'039-072-SAMU'!K25</f>
        <v>18195.76</v>
      </c>
      <c r="L25" s="12">
        <f>'030-COORD. INFORM.'!L25+'140-FARMACIA POP. NORTE'!L25+'037-FARMACIA POP. LESTE'!L25+'245-CAC UAC'!L25+'254-ALMOXARIFADO'!L25+'255-TRANSPORTE'!L25+'265-MANUTENCAO'!L25+'275-CSRT'!L25+'276-ADM. PESSOAL-RH'!L25+'277-CETS'!L25+'289-291-292e293 -FMS'!L25+'GRAFICA SAUDE'!L25+'073-095-100-191-DST-AIDS'!L25+'SO 090 -CEREST  CRST'!L25+'SO113 REABILITAÇÃO FISICA'!L25+'S0041-ZOONOSES'!L25+'ALMOX.- ACERTOS'!L25+'039-072-SAMU'!L25</f>
        <v>0</v>
      </c>
      <c r="M25" s="12">
        <f>'030-COORD. INFORM.'!M25+'140-FARMACIA POP. NORTE'!M25+'037-FARMACIA POP. LESTE'!M25+'245-CAC UAC'!M25+'254-ALMOXARIFADO'!M25+'255-TRANSPORTE'!M25+'265-MANUTENCAO'!M25+'275-CSRT'!M25+'276-ADM. PESSOAL-RH'!M25+'277-CETS'!M25+'289-291-292e293 -FMS'!M25+'GRAFICA SAUDE'!M25+'073-095-100-191-DST-AIDS'!M25+'SO 090 -CEREST  CRST'!M25+'SO113 REABILITAÇÃO FISICA'!M25+'S0041-ZOONOSES'!M25+'ALMOX.- ACERTOS'!M25+'039-072-SAMU'!M25</f>
        <v>0</v>
      </c>
      <c r="N25" s="12">
        <f>'030-COORD. INFORM.'!N25+'140-FARMACIA POP. NORTE'!N25+'037-FARMACIA POP. LESTE'!N25+'245-CAC UAC'!N25+'254-ALMOXARIFADO'!N25+'255-TRANSPORTE'!N25+'265-MANUTENCAO'!N25+'275-CSRT'!N25+'276-ADM. PESSOAL-RH'!N25+'277-CETS'!N25+'289-291-292e293 -FMS'!N25+'GRAFICA SAUDE'!N25+'073-095-100-191-DST-AIDS'!N25+'SO 090 -CEREST  CRST'!N25+'SO113 REABILITAÇÃO FISICA'!N25+'S0041-ZOONOSES'!N25+'ALMOX.- ACERTOS'!N25+'039-072-SAMU'!N25</f>
        <v>0</v>
      </c>
      <c r="O25" s="27">
        <f>SUM(C25:N25)</f>
        <v>33239.78999999999</v>
      </c>
    </row>
    <row r="26" spans="2:14" ht="12.75">
      <c r="B26" s="11" t="s">
        <v>19</v>
      </c>
      <c r="C26" s="12">
        <f>'030-COORD. INFORM.'!C26+'140-FARMACIA POP. NORTE'!C26+'037-FARMACIA POP. LESTE'!C26+'245-CAC UAC'!C26+'254-ALMOXARIFADO'!C26+'255-TRANSPORTE'!C26+'265-MANUTENCAO'!C26+'275-CSRT'!C26+'276-ADM. PESSOAL-RH'!C26+'277-CETS'!C26+'289-291-292e293 -FMS'!C26+'GRAFICA SAUDE'!C26+'073-095-100-191-DST-AIDS'!C26+'SO 090 -CEREST  CRST'!C26+'SO113 REABILITAÇÃO FISICA'!C26+'S0041-ZOONOSES'!C26+'ALMOX.- ACERTOS'!C26+'039-072-SAMU'!C26</f>
        <v>56393.149999999994</v>
      </c>
      <c r="D26" s="12">
        <f>'030-COORD. INFORM.'!D26+'140-FARMACIA POP. NORTE'!D26+'037-FARMACIA POP. LESTE'!D26+'245-CAC UAC'!D26+'254-ALMOXARIFADO'!D26+'255-TRANSPORTE'!D26+'265-MANUTENCAO'!D26+'275-CSRT'!D26+'276-ADM. PESSOAL-RH'!D26+'277-CETS'!D26+'289-291-292e293 -FMS'!D26+'GRAFICA SAUDE'!D26+'073-095-100-191-DST-AIDS'!D26+'SO 090 -CEREST  CRST'!D26+'SO113 REABILITAÇÃO FISICA'!D26+'S0041-ZOONOSES'!D26+'ALMOX.- ACERTOS'!D26+'039-072-SAMU'!D26</f>
        <v>9676.71</v>
      </c>
      <c r="E26" s="12">
        <f>'030-COORD. INFORM.'!E26+'140-FARMACIA POP. NORTE'!E26+'037-FARMACIA POP. LESTE'!E26+'245-CAC UAC'!E26+'254-ALMOXARIFADO'!E26+'255-TRANSPORTE'!E26+'265-MANUTENCAO'!E26+'275-CSRT'!E26+'276-ADM. PESSOAL-RH'!E26+'277-CETS'!E26+'289-291-292e293 -FMS'!E26+'GRAFICA SAUDE'!E26+'073-095-100-191-DST-AIDS'!E26+'SO 090 -CEREST  CRST'!E26+'SO113 REABILITAÇÃO FISICA'!E26+'S0041-ZOONOSES'!E26+'ALMOX.- ACERTOS'!E26+'039-072-SAMU'!E26</f>
        <v>7159.23</v>
      </c>
      <c r="F26" s="12">
        <f>'030-COORD. INFORM.'!F26+'140-FARMACIA POP. NORTE'!F26+'037-FARMACIA POP. LESTE'!F26+'245-CAC UAC'!F26+'254-ALMOXARIFADO'!F26+'255-TRANSPORTE'!F26+'265-MANUTENCAO'!F26+'275-CSRT'!F26+'276-ADM. PESSOAL-RH'!F26+'277-CETS'!F26+'289-291-292e293 -FMS'!F26+'GRAFICA SAUDE'!F26+'073-095-100-191-DST-AIDS'!F26+'SO 090 -CEREST  CRST'!F26+'SO113 REABILITAÇÃO FISICA'!F26+'S0041-ZOONOSES'!F26+'ALMOX.- ACERTOS'!F26+'039-072-SAMU'!F26</f>
        <v>19285.94</v>
      </c>
      <c r="G26" s="12">
        <f>'030-COORD. INFORM.'!G26+'140-FARMACIA POP. NORTE'!G26+'037-FARMACIA POP. LESTE'!G26+'245-CAC UAC'!G26+'254-ALMOXARIFADO'!G26+'255-TRANSPORTE'!G26+'265-MANUTENCAO'!G26+'275-CSRT'!G26+'276-ADM. PESSOAL-RH'!G26+'277-CETS'!G26+'289-291-292e293 -FMS'!G26+'GRAFICA SAUDE'!G26+'073-095-100-191-DST-AIDS'!G26+'SO 090 -CEREST  CRST'!G26+'SO113 REABILITAÇÃO FISICA'!G26+'S0041-ZOONOSES'!G26+'ALMOX.- ACERTOS'!G26+'039-072-SAMU'!G26</f>
        <v>38570.6</v>
      </c>
      <c r="H26" s="12">
        <f>'030-COORD. INFORM.'!H26+'140-FARMACIA POP. NORTE'!H26+'037-FARMACIA POP. LESTE'!H26+'245-CAC UAC'!H26+'254-ALMOXARIFADO'!H26+'255-TRANSPORTE'!H26+'265-MANUTENCAO'!H26+'275-CSRT'!H26+'276-ADM. PESSOAL-RH'!H26+'277-CETS'!H26+'289-291-292e293 -FMS'!H26+'GRAFICA SAUDE'!H26+'073-095-100-191-DST-AIDS'!H26+'SO 090 -CEREST  CRST'!H26+'SO113 REABILITAÇÃO FISICA'!H26+'S0041-ZOONOSES'!H26+'ALMOX.- ACERTOS'!H26+'039-072-SAMU'!H26</f>
        <v>121.74000000000001</v>
      </c>
      <c r="I26" s="12">
        <f>'030-COORD. INFORM.'!I26+'140-FARMACIA POP. NORTE'!I26+'037-FARMACIA POP. LESTE'!I26+'245-CAC UAC'!I26+'254-ALMOXARIFADO'!I26+'255-TRANSPORTE'!I26+'265-MANUTENCAO'!I26+'275-CSRT'!I26+'276-ADM. PESSOAL-RH'!I26+'277-CETS'!I26+'289-291-292e293 -FMS'!I26+'GRAFICA SAUDE'!I26+'073-095-100-191-DST-AIDS'!I26+'SO 090 -CEREST  CRST'!I26+'SO113 REABILITAÇÃO FISICA'!I26+'S0041-ZOONOSES'!I26+'ALMOX.- ACERTOS'!I26+'039-072-SAMU'!I26</f>
        <v>1081.9</v>
      </c>
      <c r="J26" s="12">
        <f>'030-COORD. INFORM.'!J26+'140-FARMACIA POP. NORTE'!J26+'037-FARMACIA POP. LESTE'!J26+'245-CAC UAC'!J26+'254-ALMOXARIFADO'!J26+'255-TRANSPORTE'!J26+'265-MANUTENCAO'!J26+'275-CSRT'!J26+'276-ADM. PESSOAL-RH'!J26+'277-CETS'!J26+'289-291-292e293 -FMS'!J26+'GRAFICA SAUDE'!J26+'073-095-100-191-DST-AIDS'!J26+'SO 090 -CEREST  CRST'!J26+'SO113 REABILITAÇÃO FISICA'!J26+'S0041-ZOONOSES'!J26+'ALMOX.- ACERTOS'!J26+'039-072-SAMU'!J26</f>
        <v>7840.68</v>
      </c>
      <c r="K26" s="12">
        <f>'030-COORD. INFORM.'!K26+'140-FARMACIA POP. NORTE'!K26+'037-FARMACIA POP. LESTE'!K26+'245-CAC UAC'!K26+'254-ALMOXARIFADO'!K26+'255-TRANSPORTE'!K26+'265-MANUTENCAO'!K26+'275-CSRT'!K26+'276-ADM. PESSOAL-RH'!K26+'277-CETS'!K26+'289-291-292e293 -FMS'!K26+'GRAFICA SAUDE'!K26+'073-095-100-191-DST-AIDS'!K26+'SO 090 -CEREST  CRST'!K26+'SO113 REABILITAÇÃO FISICA'!K26+'S0041-ZOONOSES'!K26+'ALMOX.- ACERTOS'!K26+'039-072-SAMU'!K26</f>
        <v>437.82000000000005</v>
      </c>
      <c r="L26" s="12">
        <f>'030-COORD. INFORM.'!L26+'140-FARMACIA POP. NORTE'!L26+'037-FARMACIA POP. LESTE'!L26+'245-CAC UAC'!L26+'254-ALMOXARIFADO'!L26+'255-TRANSPORTE'!L26+'265-MANUTENCAO'!L26+'275-CSRT'!L26+'276-ADM. PESSOAL-RH'!L26+'277-CETS'!L26+'289-291-292e293 -FMS'!L26+'GRAFICA SAUDE'!L26+'073-095-100-191-DST-AIDS'!L26+'SO 090 -CEREST  CRST'!L26+'SO113 REABILITAÇÃO FISICA'!L26+'S0041-ZOONOSES'!L26+'ALMOX.- ACERTOS'!L26+'039-072-SAMU'!L26</f>
        <v>23886.04</v>
      </c>
      <c r="M26" s="12">
        <f>'030-COORD. INFORM.'!M26+'140-FARMACIA POP. NORTE'!M26+'037-FARMACIA POP. LESTE'!M26+'245-CAC UAC'!M26+'254-ALMOXARIFADO'!M26+'255-TRANSPORTE'!M26+'265-MANUTENCAO'!M26+'275-CSRT'!M26+'276-ADM. PESSOAL-RH'!M26+'277-CETS'!M26+'289-291-292e293 -FMS'!M26+'GRAFICA SAUDE'!M26+'073-095-100-191-DST-AIDS'!M26+'SO 090 -CEREST  CRST'!M26+'SO113 REABILITAÇÃO FISICA'!M26+'S0041-ZOONOSES'!M26+'ALMOX.- ACERTOS'!M26+'039-072-SAMU'!M26</f>
        <v>3984.22</v>
      </c>
      <c r="N26" s="12">
        <f>'030-COORD. INFORM.'!N26+'140-FARMACIA POP. NORTE'!N26+'037-FARMACIA POP. LESTE'!N26+'245-CAC UAC'!N26+'254-ALMOXARIFADO'!N26+'255-TRANSPORTE'!N26+'265-MANUTENCAO'!N26+'275-CSRT'!N26+'276-ADM. PESSOAL-RH'!N26+'277-CETS'!N26+'289-291-292e293 -FMS'!N26+'GRAFICA SAUDE'!N26+'073-095-100-191-DST-AIDS'!N26+'SO 090 -CEREST  CRST'!N26+'SO113 REABILITAÇÃO FISICA'!N26+'S0041-ZOONOSES'!N26+'ALMOX.- ACERTOS'!N26+'039-072-SAMU'!N26</f>
        <v>274682.58999999997</v>
      </c>
    </row>
    <row r="27" spans="2:14" ht="12.75">
      <c r="B27" s="11" t="s">
        <v>61</v>
      </c>
      <c r="C27" s="12">
        <f>'030-COORD. INFORM.'!C27+'140-FARMACIA POP. NORTE'!C27+'037-FARMACIA POP. LESTE'!C27+'245-CAC UAC'!C27+'254-ALMOXARIFADO'!C27+'255-TRANSPORTE'!C27+'265-MANUTENCAO'!C27+'275-CSRT'!C27+'276-ADM. PESSOAL-RH'!C27+'277-CETS'!C27+'289-291-292e293 -FMS'!C27+'GRAFICA SAUDE'!C27+'073-095-100-191-DST-AIDS'!C27+'SO 090 -CEREST  CRST'!C27+'SO113 REABILITAÇÃO FISICA'!C27+'S0041-ZOONOSES'!C27+'ALMOX.- ACERTOS'!C27+'039-072-SAMU'!C27</f>
        <v>0</v>
      </c>
      <c r="D27" s="12">
        <f>'030-COORD. INFORM.'!D27+'140-FARMACIA POP. NORTE'!D27+'037-FARMACIA POP. LESTE'!D27+'245-CAC UAC'!D27+'254-ALMOXARIFADO'!D27+'255-TRANSPORTE'!D27+'265-MANUTENCAO'!D27+'275-CSRT'!D27+'276-ADM. PESSOAL-RH'!D27+'277-CETS'!D27+'289-291-292e293 -FMS'!D27+'GRAFICA SAUDE'!D27+'073-095-100-191-DST-AIDS'!D27+'SO 090 -CEREST  CRST'!D27+'SO113 REABILITAÇÃO FISICA'!D27+'S0041-ZOONOSES'!D27+'ALMOX.- ACERTOS'!D27+'039-072-SAMU'!D27</f>
        <v>8473.76</v>
      </c>
      <c r="E27" s="12">
        <f>'030-COORD. INFORM.'!E27+'140-FARMACIA POP. NORTE'!E27+'037-FARMACIA POP. LESTE'!E27+'245-CAC UAC'!E27+'254-ALMOXARIFADO'!E27+'255-TRANSPORTE'!E27+'265-MANUTENCAO'!E27+'275-CSRT'!E27+'276-ADM. PESSOAL-RH'!E27+'277-CETS'!E27+'289-291-292e293 -FMS'!E27+'GRAFICA SAUDE'!E27+'073-095-100-191-DST-AIDS'!E27+'SO 090 -CEREST  CRST'!E27+'SO113 REABILITAÇÃO FISICA'!E27+'S0041-ZOONOSES'!E27+'ALMOX.- ACERTOS'!E27+'039-072-SAMU'!E27</f>
        <v>0</v>
      </c>
      <c r="F27" s="12">
        <f>'030-COORD. INFORM.'!F27+'140-FARMACIA POP. NORTE'!F27+'037-FARMACIA POP. LESTE'!F27+'245-CAC UAC'!F27+'254-ALMOXARIFADO'!F27+'255-TRANSPORTE'!F27+'265-MANUTENCAO'!F27+'275-CSRT'!F27+'276-ADM. PESSOAL-RH'!F27+'277-CETS'!F27+'289-291-292e293 -FMS'!F27+'GRAFICA SAUDE'!F27+'073-095-100-191-DST-AIDS'!F27+'SO 090 -CEREST  CRST'!F27+'SO113 REABILITAÇÃO FISICA'!F27+'S0041-ZOONOSES'!F27+'ALMOX.- ACERTOS'!F27+'039-072-SAMU'!F27</f>
        <v>0</v>
      </c>
      <c r="G27" s="12">
        <f>'030-COORD. INFORM.'!G27+'140-FARMACIA POP. NORTE'!G27+'037-FARMACIA POP. LESTE'!G27+'245-CAC UAC'!G27+'254-ALMOXARIFADO'!G27+'255-TRANSPORTE'!G27+'265-MANUTENCAO'!G27+'275-CSRT'!G27+'276-ADM. PESSOAL-RH'!G27+'277-CETS'!G27+'289-291-292e293 -FMS'!G27+'GRAFICA SAUDE'!G27+'073-095-100-191-DST-AIDS'!G27+'SO 090 -CEREST  CRST'!G27+'SO113 REABILITAÇÃO FISICA'!G27+'S0041-ZOONOSES'!G27+'ALMOX.- ACERTOS'!G27+'039-072-SAMU'!G27</f>
        <v>0</v>
      </c>
      <c r="H27" s="12">
        <f>'030-COORD. INFORM.'!H27+'140-FARMACIA POP. NORTE'!H27+'037-FARMACIA POP. LESTE'!H27+'245-CAC UAC'!H27+'254-ALMOXARIFADO'!H27+'255-TRANSPORTE'!H27+'265-MANUTENCAO'!H27+'275-CSRT'!H27+'276-ADM. PESSOAL-RH'!H27+'277-CETS'!H27+'289-291-292e293 -FMS'!H27+'GRAFICA SAUDE'!H27+'073-095-100-191-DST-AIDS'!H27+'SO 090 -CEREST  CRST'!H27+'SO113 REABILITAÇÃO FISICA'!H27+'S0041-ZOONOSES'!H27+'ALMOX.- ACERTOS'!H27+'039-072-SAMU'!H27</f>
        <v>0</v>
      </c>
      <c r="I27" s="12">
        <f>'030-COORD. INFORM.'!I27+'140-FARMACIA POP. NORTE'!I27+'037-FARMACIA POP. LESTE'!I27+'245-CAC UAC'!I27+'254-ALMOXARIFADO'!I27+'255-TRANSPORTE'!I27+'265-MANUTENCAO'!I27+'275-CSRT'!I27+'276-ADM. PESSOAL-RH'!I27+'277-CETS'!I27+'289-291-292e293 -FMS'!I27+'GRAFICA SAUDE'!I27+'073-095-100-191-DST-AIDS'!I27+'SO 090 -CEREST  CRST'!I27+'SO113 REABILITAÇÃO FISICA'!I27+'S0041-ZOONOSES'!I27+'ALMOX.- ACERTOS'!I27+'039-072-SAMU'!I27</f>
        <v>0</v>
      </c>
      <c r="J27" s="12">
        <f>'030-COORD. INFORM.'!J27+'140-FARMACIA POP. NORTE'!J27+'037-FARMACIA POP. LESTE'!J27+'245-CAC UAC'!J27+'254-ALMOXARIFADO'!J27+'255-TRANSPORTE'!J27+'265-MANUTENCAO'!J27+'275-CSRT'!J27+'276-ADM. PESSOAL-RH'!J27+'277-CETS'!J27+'289-291-292e293 -FMS'!J27+'GRAFICA SAUDE'!J27+'073-095-100-191-DST-AIDS'!J27+'SO 090 -CEREST  CRST'!J27+'SO113 REABILITAÇÃO FISICA'!J27+'S0041-ZOONOSES'!J27+'ALMOX.- ACERTOS'!J27+'039-072-SAMU'!J27</f>
        <v>0</v>
      </c>
      <c r="K27" s="12">
        <f>'030-COORD. INFORM.'!K27+'140-FARMACIA POP. NORTE'!K27+'037-FARMACIA POP. LESTE'!K27+'245-CAC UAC'!K27+'254-ALMOXARIFADO'!K27+'255-TRANSPORTE'!K27+'265-MANUTENCAO'!K27+'275-CSRT'!K27+'276-ADM. PESSOAL-RH'!K27+'277-CETS'!K27+'289-291-292e293 -FMS'!K27+'GRAFICA SAUDE'!K27+'073-095-100-191-DST-AIDS'!K27+'SO 090 -CEREST  CRST'!K27+'SO113 REABILITAÇÃO FISICA'!K27+'S0041-ZOONOSES'!K27+'ALMOX.- ACERTOS'!K27+'039-072-SAMU'!K27</f>
        <v>0</v>
      </c>
      <c r="L27" s="12">
        <f>'030-COORD. INFORM.'!L27+'140-FARMACIA POP. NORTE'!L27+'037-FARMACIA POP. LESTE'!L27+'245-CAC UAC'!L27+'254-ALMOXARIFADO'!L27+'255-TRANSPORTE'!L27+'265-MANUTENCAO'!L27+'275-CSRT'!L27+'276-ADM. PESSOAL-RH'!L27+'277-CETS'!L27+'289-291-292e293 -FMS'!L27+'GRAFICA SAUDE'!L27+'073-095-100-191-DST-AIDS'!L27+'SO 090 -CEREST  CRST'!L27+'SO113 REABILITAÇÃO FISICA'!L27+'S0041-ZOONOSES'!L27+'ALMOX.- ACERTOS'!L27+'039-072-SAMU'!L27</f>
        <v>0</v>
      </c>
      <c r="M27" s="12">
        <f>'030-COORD. INFORM.'!M27+'140-FARMACIA POP. NORTE'!M27+'037-FARMACIA POP. LESTE'!M27+'245-CAC UAC'!M27+'254-ALMOXARIFADO'!M27+'255-TRANSPORTE'!M27+'265-MANUTENCAO'!M27+'275-CSRT'!M27+'276-ADM. PESSOAL-RH'!M27+'277-CETS'!M27+'289-291-292e293 -FMS'!M27+'GRAFICA SAUDE'!M27+'073-095-100-191-DST-AIDS'!M27+'SO 090 -CEREST  CRST'!M27+'SO113 REABILITAÇÃO FISICA'!M27+'S0041-ZOONOSES'!M27+'ALMOX.- ACERTOS'!M27+'039-072-SAMU'!M27</f>
        <v>0</v>
      </c>
      <c r="N27" s="12">
        <f>'030-COORD. INFORM.'!N27+'140-FARMACIA POP. NORTE'!N27+'037-FARMACIA POP. LESTE'!N27+'245-CAC UAC'!N27+'254-ALMOXARIFADO'!N27+'255-TRANSPORTE'!N27+'265-MANUTENCAO'!N27+'275-CSRT'!N27+'276-ADM. PESSOAL-RH'!N27+'277-CETS'!N27+'289-291-292e293 -FMS'!N27+'GRAFICA SAUDE'!N27+'073-095-100-191-DST-AIDS'!N27+'SO 090 -CEREST  CRST'!N27+'SO113 REABILITAÇÃO FISICA'!N27+'S0041-ZOONOSES'!N27+'ALMOX.- ACERTOS'!N27+'039-072-SAMU'!N27</f>
        <v>0</v>
      </c>
    </row>
    <row r="28" spans="2:15" ht="12.75">
      <c r="B28" s="11" t="s">
        <v>20</v>
      </c>
      <c r="C28" s="12">
        <f>'030-COORD. INFORM.'!C28+'140-FARMACIA POP. NORTE'!C28+'037-FARMACIA POP. LESTE'!C28+'245-CAC UAC'!C28+'254-ALMOXARIFADO'!C28+'255-TRANSPORTE'!C28+'265-MANUTENCAO'!C28+'275-CSRT'!C28+'276-ADM. PESSOAL-RH'!C28+'277-CETS'!C28+'289-291-292e293 -FMS'!C28+'GRAFICA SAUDE'!C28+'073-095-100-191-DST-AIDS'!C28+'SO 090 -CEREST  CRST'!C28+'SO113 REABILITAÇÃO FISICA'!C28+'S0041-ZOONOSES'!C28+'ALMOX.- ACERTOS'!C28+'039-072-SAMU'!C28</f>
        <v>50535.5</v>
      </c>
      <c r="D28" s="12">
        <f>'030-COORD. INFORM.'!D28+'140-FARMACIA POP. NORTE'!D28+'037-FARMACIA POP. LESTE'!D28+'245-CAC UAC'!D28+'254-ALMOXARIFADO'!D28+'255-TRANSPORTE'!D28+'265-MANUTENCAO'!D28+'275-CSRT'!D28+'276-ADM. PESSOAL-RH'!D28+'277-CETS'!D28+'289-291-292e293 -FMS'!D28+'GRAFICA SAUDE'!D28+'073-095-100-191-DST-AIDS'!D28+'SO 090 -CEREST  CRST'!D28+'SO113 REABILITAÇÃO FISICA'!D28+'S0041-ZOONOSES'!D28+'ALMOX.- ACERTOS'!D28+'039-072-SAMU'!D28</f>
        <v>61266.259999999995</v>
      </c>
      <c r="E28" s="12">
        <f>'030-COORD. INFORM.'!E28+'140-FARMACIA POP. NORTE'!E28+'037-FARMACIA POP. LESTE'!E28+'245-CAC UAC'!E28+'254-ALMOXARIFADO'!E28+'255-TRANSPORTE'!E28+'265-MANUTENCAO'!E28+'275-CSRT'!E28+'276-ADM. PESSOAL-RH'!E28+'277-CETS'!E28+'289-291-292e293 -FMS'!E28+'GRAFICA SAUDE'!E28+'073-095-100-191-DST-AIDS'!E28+'SO 090 -CEREST  CRST'!E28+'SO113 REABILITAÇÃO FISICA'!E28+'S0041-ZOONOSES'!E28+'ALMOX.- ACERTOS'!E28+'039-072-SAMU'!E28</f>
        <v>33216.39</v>
      </c>
      <c r="F28" s="12">
        <f>'030-COORD. INFORM.'!F28+'140-FARMACIA POP. NORTE'!F28+'037-FARMACIA POP. LESTE'!F28+'245-CAC UAC'!F28+'254-ALMOXARIFADO'!F28+'255-TRANSPORTE'!F28+'265-MANUTENCAO'!F28+'275-CSRT'!F28+'276-ADM. PESSOAL-RH'!F28+'277-CETS'!F28+'289-291-292e293 -FMS'!F28+'GRAFICA SAUDE'!F28+'073-095-100-191-DST-AIDS'!F28+'SO 090 -CEREST  CRST'!F28+'SO113 REABILITAÇÃO FISICA'!F28+'S0041-ZOONOSES'!F28+'ALMOX.- ACERTOS'!F28+'039-072-SAMU'!F28</f>
        <v>67861.54000000001</v>
      </c>
      <c r="G28" s="12">
        <f>'030-COORD. INFORM.'!G28+'140-FARMACIA POP. NORTE'!G28+'037-FARMACIA POP. LESTE'!G28+'245-CAC UAC'!G28+'254-ALMOXARIFADO'!G28+'255-TRANSPORTE'!G28+'265-MANUTENCAO'!G28+'275-CSRT'!G28+'276-ADM. PESSOAL-RH'!G28+'277-CETS'!G28+'289-291-292e293 -FMS'!G28+'GRAFICA SAUDE'!G28+'073-095-100-191-DST-AIDS'!G28+'SO 090 -CEREST  CRST'!G28+'SO113 REABILITAÇÃO FISICA'!G28+'S0041-ZOONOSES'!G28+'ALMOX.- ACERTOS'!G28+'039-072-SAMU'!G28</f>
        <v>184566.21000000002</v>
      </c>
      <c r="H28" s="12">
        <f>'030-COORD. INFORM.'!H28+'140-FARMACIA POP. NORTE'!H28+'037-FARMACIA POP. LESTE'!H28+'245-CAC UAC'!H28+'254-ALMOXARIFADO'!H28+'255-TRANSPORTE'!H28+'265-MANUTENCAO'!H28+'275-CSRT'!H28+'276-ADM. PESSOAL-RH'!H28+'277-CETS'!H28+'289-291-292e293 -FMS'!H28+'GRAFICA SAUDE'!H28+'073-095-100-191-DST-AIDS'!H28+'SO 090 -CEREST  CRST'!H28+'SO113 REABILITAÇÃO FISICA'!H28+'S0041-ZOONOSES'!H28+'ALMOX.- ACERTOS'!H28+'039-072-SAMU'!H28</f>
        <v>145304.19</v>
      </c>
      <c r="I28" s="12">
        <f>'030-COORD. INFORM.'!I28+'140-FARMACIA POP. NORTE'!I28+'037-FARMACIA POP. LESTE'!I28+'245-CAC UAC'!I28+'254-ALMOXARIFADO'!I28+'255-TRANSPORTE'!I28+'265-MANUTENCAO'!I28+'275-CSRT'!I28+'276-ADM. PESSOAL-RH'!I28+'277-CETS'!I28+'289-291-292e293 -FMS'!I28+'GRAFICA SAUDE'!I28+'073-095-100-191-DST-AIDS'!I28+'SO 090 -CEREST  CRST'!I28+'SO113 REABILITAÇÃO FISICA'!I28+'S0041-ZOONOSES'!I28+'ALMOX.- ACERTOS'!I28+'039-072-SAMU'!I28</f>
        <v>86879.03</v>
      </c>
      <c r="J28" s="12">
        <f>'030-COORD. INFORM.'!J28+'140-FARMACIA POP. NORTE'!J28+'037-FARMACIA POP. LESTE'!J28+'245-CAC UAC'!J28+'254-ALMOXARIFADO'!J28+'255-TRANSPORTE'!J28+'265-MANUTENCAO'!J28+'275-CSRT'!J28+'276-ADM. PESSOAL-RH'!J28+'277-CETS'!J28+'289-291-292e293 -FMS'!J28+'GRAFICA SAUDE'!J28+'073-095-100-191-DST-AIDS'!J28+'SO 090 -CEREST  CRST'!J28+'SO113 REABILITAÇÃO FISICA'!J28+'S0041-ZOONOSES'!J28+'ALMOX.- ACERTOS'!J28+'039-072-SAMU'!J28</f>
        <v>186728.59000000003</v>
      </c>
      <c r="K28" s="12">
        <f>'030-COORD. INFORM.'!K28+'140-FARMACIA POP. NORTE'!K28+'037-FARMACIA POP. LESTE'!K28+'245-CAC UAC'!K28+'254-ALMOXARIFADO'!K28+'255-TRANSPORTE'!K28+'265-MANUTENCAO'!K28+'275-CSRT'!K28+'276-ADM. PESSOAL-RH'!K28+'277-CETS'!K28+'289-291-292e293 -FMS'!K28+'GRAFICA SAUDE'!K28+'073-095-100-191-DST-AIDS'!K28+'SO 090 -CEREST  CRST'!K28+'SO113 REABILITAÇÃO FISICA'!K28+'S0041-ZOONOSES'!K28+'ALMOX.- ACERTOS'!K28+'039-072-SAMU'!K28</f>
        <v>243172.49</v>
      </c>
      <c r="L28" s="12">
        <f>'030-COORD. INFORM.'!L28+'140-FARMACIA POP. NORTE'!L28+'037-FARMACIA POP. LESTE'!L28+'245-CAC UAC'!L28+'254-ALMOXARIFADO'!L28+'255-TRANSPORTE'!L28+'265-MANUTENCAO'!L28+'275-CSRT'!L28+'276-ADM. PESSOAL-RH'!L28+'277-CETS'!L28+'289-291-292e293 -FMS'!L28+'GRAFICA SAUDE'!L28+'073-095-100-191-DST-AIDS'!L28+'SO 090 -CEREST  CRST'!L28+'SO113 REABILITAÇÃO FISICA'!L28+'S0041-ZOONOSES'!L28+'ALMOX.- ACERTOS'!L28+'039-072-SAMU'!L28</f>
        <v>190500.77000000002</v>
      </c>
      <c r="M28" s="12">
        <f>'030-COORD. INFORM.'!M28+'140-FARMACIA POP. NORTE'!M28+'037-FARMACIA POP. LESTE'!M28+'245-CAC UAC'!M28+'254-ALMOXARIFADO'!M28+'255-TRANSPORTE'!M28+'265-MANUTENCAO'!M28+'275-CSRT'!M28+'276-ADM. PESSOAL-RH'!M28+'277-CETS'!M28+'289-291-292e293 -FMS'!M28+'GRAFICA SAUDE'!M28+'073-095-100-191-DST-AIDS'!M28+'SO 090 -CEREST  CRST'!M28+'SO113 REABILITAÇÃO FISICA'!M28+'S0041-ZOONOSES'!M28+'ALMOX.- ACERTOS'!M28+'039-072-SAMU'!M28</f>
        <v>56865.03</v>
      </c>
      <c r="N28" s="12">
        <f>'030-COORD. INFORM.'!N28+'140-FARMACIA POP. NORTE'!N28+'037-FARMACIA POP. LESTE'!N28+'245-CAC UAC'!N28+'254-ALMOXARIFADO'!N28+'255-TRANSPORTE'!N28+'265-MANUTENCAO'!N28+'275-CSRT'!N28+'276-ADM. PESSOAL-RH'!N28+'277-CETS'!N28+'289-291-292e293 -FMS'!N28+'GRAFICA SAUDE'!N28+'073-095-100-191-DST-AIDS'!N28+'SO 090 -CEREST  CRST'!N28+'SO113 REABILITAÇÃO FISICA'!N28+'S0041-ZOONOSES'!N28+'ALMOX.- ACERTOS'!N28+'039-072-SAMU'!N28</f>
        <v>933526.1100000001</v>
      </c>
      <c r="O28" s="27">
        <f>SUM(C28:N28)</f>
        <v>2240422.1100000003</v>
      </c>
    </row>
    <row r="29" spans="2:14" ht="12.75">
      <c r="B29" s="11" t="s">
        <v>62</v>
      </c>
      <c r="C29" s="12">
        <f>'030-COORD. INFORM.'!C29+'140-FARMACIA POP. NORTE'!C29+'037-FARMACIA POP. LESTE'!C29+'245-CAC UAC'!C29+'254-ALMOXARIFADO'!C29+'255-TRANSPORTE'!C29+'265-MANUTENCAO'!C29+'275-CSRT'!C29+'276-ADM. PESSOAL-RH'!C29+'277-CETS'!C29+'289-291-292e293 -FMS'!C29+'GRAFICA SAUDE'!C29+'073-095-100-191-DST-AIDS'!C29+'SO 090 -CEREST  CRST'!C29+'SO113 REABILITAÇÃO FISICA'!C29+'S0041-ZOONOSES'!C29+'ALMOX.- ACERTOS'!C29+'039-072-SAMU'!C29</f>
        <v>0</v>
      </c>
      <c r="D29" s="12">
        <f>'030-COORD. INFORM.'!D29+'140-FARMACIA POP. NORTE'!D29+'037-FARMACIA POP. LESTE'!D29+'245-CAC UAC'!D29+'254-ALMOXARIFADO'!D29+'255-TRANSPORTE'!D29+'265-MANUTENCAO'!D29+'275-CSRT'!D29+'276-ADM. PESSOAL-RH'!D29+'277-CETS'!D29+'289-291-292e293 -FMS'!D29+'GRAFICA SAUDE'!D29+'073-095-100-191-DST-AIDS'!D29+'SO 090 -CEREST  CRST'!D29+'SO113 REABILITAÇÃO FISICA'!D29+'S0041-ZOONOSES'!D29+'ALMOX.- ACERTOS'!D29+'039-072-SAMU'!D29</f>
        <v>0</v>
      </c>
      <c r="E29" s="12">
        <f>'030-COORD. INFORM.'!E29+'140-FARMACIA POP. NORTE'!E29+'037-FARMACIA POP. LESTE'!E29+'245-CAC UAC'!E29+'254-ALMOXARIFADO'!E29+'255-TRANSPORTE'!E29+'265-MANUTENCAO'!E29+'275-CSRT'!E29+'276-ADM. PESSOAL-RH'!E29+'277-CETS'!E29+'289-291-292e293 -FMS'!E29+'GRAFICA SAUDE'!E29+'073-095-100-191-DST-AIDS'!E29+'SO 090 -CEREST  CRST'!E29+'SO113 REABILITAÇÃO FISICA'!E29+'S0041-ZOONOSES'!E29+'ALMOX.- ACERTOS'!E29+'039-072-SAMU'!E29</f>
        <v>0</v>
      </c>
      <c r="F29" s="12">
        <f>'030-COORD. INFORM.'!F29+'140-FARMACIA POP. NORTE'!F29+'037-FARMACIA POP. LESTE'!F29+'245-CAC UAC'!F29+'254-ALMOXARIFADO'!F29+'255-TRANSPORTE'!F29+'265-MANUTENCAO'!F29+'275-CSRT'!F29+'276-ADM. PESSOAL-RH'!F29+'277-CETS'!F29+'289-291-292e293 -FMS'!F29+'GRAFICA SAUDE'!F29+'073-095-100-191-DST-AIDS'!F29+'SO 090 -CEREST  CRST'!F29+'SO113 REABILITAÇÃO FISICA'!F29+'S0041-ZOONOSES'!F29+'ALMOX.- ACERTOS'!F29+'039-072-SAMU'!F29</f>
        <v>0</v>
      </c>
      <c r="G29" s="12">
        <f>'030-COORD. INFORM.'!G29+'140-FARMACIA POP. NORTE'!G29+'037-FARMACIA POP. LESTE'!G29+'245-CAC UAC'!G29+'254-ALMOXARIFADO'!G29+'255-TRANSPORTE'!G29+'265-MANUTENCAO'!G29+'275-CSRT'!G29+'276-ADM. PESSOAL-RH'!G29+'277-CETS'!G29+'289-291-292e293 -FMS'!G29+'GRAFICA SAUDE'!G29+'073-095-100-191-DST-AIDS'!G29+'SO 090 -CEREST  CRST'!G29+'SO113 REABILITAÇÃO FISICA'!G29+'S0041-ZOONOSES'!G29+'ALMOX.- ACERTOS'!G29+'039-072-SAMU'!G29</f>
        <v>0</v>
      </c>
      <c r="H29" s="12">
        <f>'030-COORD. INFORM.'!H29+'140-FARMACIA POP. NORTE'!H29+'037-FARMACIA POP. LESTE'!H29+'245-CAC UAC'!H29+'254-ALMOXARIFADO'!H29+'255-TRANSPORTE'!H29+'265-MANUTENCAO'!H29+'275-CSRT'!H29+'276-ADM. PESSOAL-RH'!H29+'277-CETS'!H29+'289-291-292e293 -FMS'!H29+'GRAFICA SAUDE'!H29+'073-095-100-191-DST-AIDS'!H29+'SO 090 -CEREST  CRST'!H29+'SO113 REABILITAÇÃO FISICA'!H29+'S0041-ZOONOSES'!H29+'ALMOX.- ACERTOS'!H29+'039-072-SAMU'!H29</f>
        <v>0</v>
      </c>
      <c r="I29" s="12">
        <f>'030-COORD. INFORM.'!I29+'140-FARMACIA POP. NORTE'!I29+'037-FARMACIA POP. LESTE'!I29+'245-CAC UAC'!I29+'254-ALMOXARIFADO'!I29+'255-TRANSPORTE'!I29+'265-MANUTENCAO'!I29+'275-CSRT'!I29+'276-ADM. PESSOAL-RH'!I29+'277-CETS'!I29+'289-291-292e293 -FMS'!I29+'GRAFICA SAUDE'!I29+'073-095-100-191-DST-AIDS'!I29+'SO 090 -CEREST  CRST'!I29+'SO113 REABILITAÇÃO FISICA'!I29+'S0041-ZOONOSES'!I29+'ALMOX.- ACERTOS'!I29+'039-072-SAMU'!I29</f>
        <v>0</v>
      </c>
      <c r="J29" s="12">
        <f>'030-COORD. INFORM.'!J29+'140-FARMACIA POP. NORTE'!J29+'037-FARMACIA POP. LESTE'!J29+'245-CAC UAC'!J29+'254-ALMOXARIFADO'!J29+'255-TRANSPORTE'!J29+'265-MANUTENCAO'!J29+'275-CSRT'!J29+'276-ADM. PESSOAL-RH'!J29+'277-CETS'!J29+'289-291-292e293 -FMS'!J29+'GRAFICA SAUDE'!J29+'073-095-100-191-DST-AIDS'!J29+'SO 090 -CEREST  CRST'!J29+'SO113 REABILITAÇÃO FISICA'!J29+'S0041-ZOONOSES'!J29+'ALMOX.- ACERTOS'!J29+'039-072-SAMU'!J29</f>
        <v>0</v>
      </c>
      <c r="K29" s="12">
        <f>'030-COORD. INFORM.'!K29+'140-FARMACIA POP. NORTE'!K29+'037-FARMACIA POP. LESTE'!K29+'245-CAC UAC'!K29+'254-ALMOXARIFADO'!K29+'255-TRANSPORTE'!K29+'265-MANUTENCAO'!K29+'275-CSRT'!K29+'276-ADM. PESSOAL-RH'!K29+'277-CETS'!K29+'289-291-292e293 -FMS'!K29+'GRAFICA SAUDE'!K29+'073-095-100-191-DST-AIDS'!K29+'SO 090 -CEREST  CRST'!K29+'SO113 REABILITAÇÃO FISICA'!K29+'S0041-ZOONOSES'!K29+'ALMOX.- ACERTOS'!K29+'039-072-SAMU'!K29</f>
        <v>0</v>
      </c>
      <c r="L29" s="12">
        <f>'030-COORD. INFORM.'!L29+'140-FARMACIA POP. NORTE'!L29+'037-FARMACIA POP. LESTE'!L29+'245-CAC UAC'!L29+'254-ALMOXARIFADO'!L29+'255-TRANSPORTE'!L29+'265-MANUTENCAO'!L29+'275-CSRT'!L29+'276-ADM. PESSOAL-RH'!L29+'277-CETS'!L29+'289-291-292e293 -FMS'!L29+'GRAFICA SAUDE'!L29+'073-095-100-191-DST-AIDS'!L29+'SO 090 -CEREST  CRST'!L29+'SO113 REABILITAÇÃO FISICA'!L29+'S0041-ZOONOSES'!L29+'ALMOX.- ACERTOS'!L29+'039-072-SAMU'!L29</f>
        <v>0</v>
      </c>
      <c r="M29" s="12">
        <f>'030-COORD. INFORM.'!M29+'140-FARMACIA POP. NORTE'!M29+'037-FARMACIA POP. LESTE'!M29+'245-CAC UAC'!M29+'254-ALMOXARIFADO'!M29+'255-TRANSPORTE'!M29+'265-MANUTENCAO'!M29+'275-CSRT'!M29+'276-ADM. PESSOAL-RH'!M29+'277-CETS'!M29+'289-291-292e293 -FMS'!M29+'GRAFICA SAUDE'!M29+'073-095-100-191-DST-AIDS'!M29+'SO 090 -CEREST  CRST'!M29+'SO113 REABILITAÇÃO FISICA'!M29+'S0041-ZOONOSES'!M29+'ALMOX.- ACERTOS'!M29+'039-072-SAMU'!M29</f>
        <v>0</v>
      </c>
      <c r="N29" s="12">
        <f>'030-COORD. INFORM.'!N29+'140-FARMACIA POP. NORTE'!N29+'037-FARMACIA POP. LESTE'!N29+'245-CAC UAC'!N29+'254-ALMOXARIFADO'!N29+'255-TRANSPORTE'!N29+'265-MANUTENCAO'!N29+'275-CSRT'!N29+'276-ADM. PESSOAL-RH'!N29+'277-CETS'!N29+'289-291-292e293 -FMS'!N29+'GRAFICA SAUDE'!N29+'073-095-100-191-DST-AIDS'!N29+'SO 090 -CEREST  CRST'!N29+'SO113 REABILITAÇÃO FISICA'!N29+'S0041-ZOONOSES'!N29+'ALMOX.- ACERTOS'!N29+'039-072-SAMU'!N29</f>
        <v>0</v>
      </c>
    </row>
    <row r="30" spans="2:14" ht="12.75">
      <c r="B30" s="11" t="s">
        <v>21</v>
      </c>
      <c r="C30" s="12">
        <f>'030-COORD. INFORM.'!C30+'140-FARMACIA POP. NORTE'!C30+'037-FARMACIA POP. LESTE'!C30+'245-CAC UAC'!C30+'254-ALMOXARIFADO'!C30+'255-TRANSPORTE'!C30+'265-MANUTENCAO'!C30+'275-CSRT'!C30+'276-ADM. PESSOAL-RH'!C30+'277-CETS'!C30+'289-291-292e293 -FMS'!C30+'GRAFICA SAUDE'!C30+'073-095-100-191-DST-AIDS'!C30+'SO 090 -CEREST  CRST'!C30+'SO113 REABILITAÇÃO FISICA'!C30+'S0041-ZOONOSES'!C30+'ALMOX.- ACERTOS'!C30+'039-072-SAMU'!C30</f>
        <v>0</v>
      </c>
      <c r="D30" s="12">
        <f>'030-COORD. INFORM.'!D30+'140-FARMACIA POP. NORTE'!D30+'037-FARMACIA POP. LESTE'!D30+'245-CAC UAC'!D30+'254-ALMOXARIFADO'!D30+'255-TRANSPORTE'!D30+'265-MANUTENCAO'!D30+'275-CSRT'!D30+'276-ADM. PESSOAL-RH'!D30+'277-CETS'!D30+'289-291-292e293 -FMS'!D30+'GRAFICA SAUDE'!D30+'073-095-100-191-DST-AIDS'!D30+'SO 090 -CEREST  CRST'!D30+'SO113 REABILITAÇÃO FISICA'!D30+'S0041-ZOONOSES'!D30+'ALMOX.- ACERTOS'!D30+'039-072-SAMU'!D30</f>
        <v>0</v>
      </c>
      <c r="E30" s="12">
        <f>'030-COORD. INFORM.'!E30+'140-FARMACIA POP. NORTE'!E30+'037-FARMACIA POP. LESTE'!E30+'245-CAC UAC'!E30+'254-ALMOXARIFADO'!E30+'255-TRANSPORTE'!E30+'265-MANUTENCAO'!E30+'275-CSRT'!E30+'276-ADM. PESSOAL-RH'!E30+'277-CETS'!E30+'289-291-292e293 -FMS'!E30+'GRAFICA SAUDE'!E30+'073-095-100-191-DST-AIDS'!E30+'SO 090 -CEREST  CRST'!E30+'SO113 REABILITAÇÃO FISICA'!E30+'S0041-ZOONOSES'!E30+'ALMOX.- ACERTOS'!E30+'039-072-SAMU'!E30</f>
        <v>0</v>
      </c>
      <c r="F30" s="12">
        <f>'030-COORD. INFORM.'!F30+'140-FARMACIA POP. NORTE'!F30+'037-FARMACIA POP. LESTE'!F30+'245-CAC UAC'!F30+'254-ALMOXARIFADO'!F30+'255-TRANSPORTE'!F30+'265-MANUTENCAO'!F30+'275-CSRT'!F30+'276-ADM. PESSOAL-RH'!F30+'277-CETS'!F30+'289-291-292e293 -FMS'!F30+'GRAFICA SAUDE'!F30+'073-095-100-191-DST-AIDS'!F30+'SO 090 -CEREST  CRST'!F30+'SO113 REABILITAÇÃO FISICA'!F30+'S0041-ZOONOSES'!F30+'ALMOX.- ACERTOS'!F30+'039-072-SAMU'!F30</f>
        <v>0</v>
      </c>
      <c r="G30" s="12">
        <f>'030-COORD. INFORM.'!G30+'140-FARMACIA POP. NORTE'!G30+'037-FARMACIA POP. LESTE'!G30+'245-CAC UAC'!G30+'254-ALMOXARIFADO'!G30+'255-TRANSPORTE'!G30+'265-MANUTENCAO'!G30+'275-CSRT'!G30+'276-ADM. PESSOAL-RH'!G30+'277-CETS'!G30+'289-291-292e293 -FMS'!G30+'GRAFICA SAUDE'!G30+'073-095-100-191-DST-AIDS'!G30+'SO 090 -CEREST  CRST'!G30+'SO113 REABILITAÇÃO FISICA'!G30+'S0041-ZOONOSES'!G30+'ALMOX.- ACERTOS'!G30+'039-072-SAMU'!G30</f>
        <v>0</v>
      </c>
      <c r="H30" s="12">
        <f>'030-COORD. INFORM.'!H30+'140-FARMACIA POP. NORTE'!H30+'037-FARMACIA POP. LESTE'!H30+'245-CAC UAC'!H30+'254-ALMOXARIFADO'!H30+'255-TRANSPORTE'!H30+'265-MANUTENCAO'!H30+'275-CSRT'!H30+'276-ADM. PESSOAL-RH'!H30+'277-CETS'!H30+'289-291-292e293 -FMS'!H30+'GRAFICA SAUDE'!H30+'073-095-100-191-DST-AIDS'!H30+'SO 090 -CEREST  CRST'!H30+'SO113 REABILITAÇÃO FISICA'!H30+'S0041-ZOONOSES'!H30+'ALMOX.- ACERTOS'!H30+'039-072-SAMU'!H30</f>
        <v>0</v>
      </c>
      <c r="I30" s="12">
        <f>'030-COORD. INFORM.'!I30+'140-FARMACIA POP. NORTE'!I30+'037-FARMACIA POP. LESTE'!I30+'245-CAC UAC'!I30+'254-ALMOXARIFADO'!I30+'255-TRANSPORTE'!I30+'265-MANUTENCAO'!I30+'275-CSRT'!I30+'276-ADM. PESSOAL-RH'!I30+'277-CETS'!I30+'289-291-292e293 -FMS'!I30+'GRAFICA SAUDE'!I30+'073-095-100-191-DST-AIDS'!I30+'SO 090 -CEREST  CRST'!I30+'SO113 REABILITAÇÃO FISICA'!I30+'S0041-ZOONOSES'!I30+'ALMOX.- ACERTOS'!I30+'039-072-SAMU'!I30</f>
        <v>0</v>
      </c>
      <c r="J30" s="12">
        <f>'030-COORD. INFORM.'!J30+'140-FARMACIA POP. NORTE'!J30+'037-FARMACIA POP. LESTE'!J30+'245-CAC UAC'!J30+'254-ALMOXARIFADO'!J30+'255-TRANSPORTE'!J30+'265-MANUTENCAO'!J30+'275-CSRT'!J30+'276-ADM. PESSOAL-RH'!J30+'277-CETS'!J30+'289-291-292e293 -FMS'!J30+'GRAFICA SAUDE'!J30+'073-095-100-191-DST-AIDS'!J30+'SO 090 -CEREST  CRST'!J30+'SO113 REABILITAÇÃO FISICA'!J30+'S0041-ZOONOSES'!J30+'ALMOX.- ACERTOS'!J30+'039-072-SAMU'!J30</f>
        <v>0</v>
      </c>
      <c r="K30" s="12">
        <f>'030-COORD. INFORM.'!K30+'140-FARMACIA POP. NORTE'!K30+'037-FARMACIA POP. LESTE'!K30+'245-CAC UAC'!K30+'254-ALMOXARIFADO'!K30+'255-TRANSPORTE'!K30+'265-MANUTENCAO'!K30+'275-CSRT'!K30+'276-ADM. PESSOAL-RH'!K30+'277-CETS'!K30+'289-291-292e293 -FMS'!K30+'GRAFICA SAUDE'!K30+'073-095-100-191-DST-AIDS'!K30+'SO 090 -CEREST  CRST'!K30+'SO113 REABILITAÇÃO FISICA'!K30+'S0041-ZOONOSES'!K30+'ALMOX.- ACERTOS'!K30+'039-072-SAMU'!K30</f>
        <v>24004.46</v>
      </c>
      <c r="L30" s="12">
        <f>'030-COORD. INFORM.'!L30+'140-FARMACIA POP. NORTE'!L30+'037-FARMACIA POP. LESTE'!L30+'245-CAC UAC'!L30+'254-ALMOXARIFADO'!L30+'255-TRANSPORTE'!L30+'265-MANUTENCAO'!L30+'275-CSRT'!L30+'276-ADM. PESSOAL-RH'!L30+'277-CETS'!L30+'289-291-292e293 -FMS'!L30+'GRAFICA SAUDE'!L30+'073-095-100-191-DST-AIDS'!L30+'SO 090 -CEREST  CRST'!L30+'SO113 REABILITAÇÃO FISICA'!L30+'S0041-ZOONOSES'!L30+'ALMOX.- ACERTOS'!L30+'039-072-SAMU'!L30</f>
        <v>0</v>
      </c>
      <c r="M30" s="12">
        <f>'030-COORD. INFORM.'!M30+'140-FARMACIA POP. NORTE'!M30+'037-FARMACIA POP. LESTE'!M30+'245-CAC UAC'!M30+'254-ALMOXARIFADO'!M30+'255-TRANSPORTE'!M30+'265-MANUTENCAO'!M30+'275-CSRT'!M30+'276-ADM. PESSOAL-RH'!M30+'277-CETS'!M30+'289-291-292e293 -FMS'!M30+'GRAFICA SAUDE'!M30+'073-095-100-191-DST-AIDS'!M30+'SO 090 -CEREST  CRST'!M30+'SO113 REABILITAÇÃO FISICA'!M30+'S0041-ZOONOSES'!M30+'ALMOX.- ACERTOS'!M30+'039-072-SAMU'!M30</f>
        <v>0</v>
      </c>
      <c r="N30" s="12">
        <f>'030-COORD. INFORM.'!N30+'140-FARMACIA POP. NORTE'!N30+'037-FARMACIA POP. LESTE'!N30+'245-CAC UAC'!N30+'254-ALMOXARIFADO'!N30+'255-TRANSPORTE'!N30+'265-MANUTENCAO'!N30+'275-CSRT'!N30+'276-ADM. PESSOAL-RH'!N30+'277-CETS'!N30+'289-291-292e293 -FMS'!N30+'GRAFICA SAUDE'!N30+'073-095-100-191-DST-AIDS'!N30+'SO 090 -CEREST  CRST'!N30+'SO113 REABILITAÇÃO FISICA'!N30+'S0041-ZOONOSES'!N30+'ALMOX.- ACERTOS'!N30+'039-072-SAMU'!N30</f>
        <v>0</v>
      </c>
    </row>
    <row r="31" spans="2:14" ht="12.75">
      <c r="B31" s="11" t="s">
        <v>63</v>
      </c>
      <c r="C31" s="12">
        <f>'030-COORD. INFORM.'!C31+'140-FARMACIA POP. NORTE'!C31+'037-FARMACIA POP. LESTE'!C31+'245-CAC UAC'!C31+'254-ALMOXARIFADO'!C31+'255-TRANSPORTE'!C31+'265-MANUTENCAO'!C31+'275-CSRT'!C31+'276-ADM. PESSOAL-RH'!C31+'277-CETS'!C31+'289-291-292e293 -FMS'!C31+'GRAFICA SAUDE'!C31+'073-095-100-191-DST-AIDS'!C31+'SO 090 -CEREST  CRST'!C31+'SO113 REABILITAÇÃO FISICA'!C31+'S0041-ZOONOSES'!C31+'ALMOX.- ACERTOS'!C31+'039-072-SAMU'!C31</f>
        <v>0</v>
      </c>
      <c r="D31" s="12">
        <f>'030-COORD. INFORM.'!D31+'140-FARMACIA POP. NORTE'!D31+'037-FARMACIA POP. LESTE'!D31+'245-CAC UAC'!D31+'254-ALMOXARIFADO'!D31+'255-TRANSPORTE'!D31+'265-MANUTENCAO'!D31+'275-CSRT'!D31+'276-ADM. PESSOAL-RH'!D31+'277-CETS'!D31+'289-291-292e293 -FMS'!D31+'GRAFICA SAUDE'!D31+'073-095-100-191-DST-AIDS'!D31+'SO 090 -CEREST  CRST'!D31+'SO113 REABILITAÇÃO FISICA'!D31+'S0041-ZOONOSES'!D31+'ALMOX.- ACERTOS'!D31+'039-072-SAMU'!D31</f>
        <v>6454.02</v>
      </c>
      <c r="E31" s="12">
        <f>'030-COORD. INFORM.'!E31+'140-FARMACIA POP. NORTE'!E31+'037-FARMACIA POP. LESTE'!E31+'245-CAC UAC'!E31+'254-ALMOXARIFADO'!E31+'255-TRANSPORTE'!E31+'265-MANUTENCAO'!E31+'275-CSRT'!E31+'276-ADM. PESSOAL-RH'!E31+'277-CETS'!E31+'289-291-292e293 -FMS'!E31+'GRAFICA SAUDE'!E31+'073-095-100-191-DST-AIDS'!E31+'SO 090 -CEREST  CRST'!E31+'SO113 REABILITAÇÃO FISICA'!E31+'S0041-ZOONOSES'!E31+'ALMOX.- ACERTOS'!E31+'039-072-SAMU'!E31</f>
        <v>27451.9</v>
      </c>
      <c r="F31" s="12">
        <f>'030-COORD. INFORM.'!F31+'140-FARMACIA POP. NORTE'!F31+'037-FARMACIA POP. LESTE'!F31+'245-CAC UAC'!F31+'254-ALMOXARIFADO'!F31+'255-TRANSPORTE'!F31+'265-MANUTENCAO'!F31+'275-CSRT'!F31+'276-ADM. PESSOAL-RH'!F31+'277-CETS'!F31+'289-291-292e293 -FMS'!F31+'GRAFICA SAUDE'!F31+'073-095-100-191-DST-AIDS'!F31+'SO 090 -CEREST  CRST'!F31+'SO113 REABILITAÇÃO FISICA'!F31+'S0041-ZOONOSES'!F31+'ALMOX.- ACERTOS'!F31+'039-072-SAMU'!F31</f>
        <v>0</v>
      </c>
      <c r="G31" s="12">
        <f>'030-COORD. INFORM.'!G31+'140-FARMACIA POP. NORTE'!G31+'037-FARMACIA POP. LESTE'!G31+'245-CAC UAC'!G31+'254-ALMOXARIFADO'!G31+'255-TRANSPORTE'!G31+'265-MANUTENCAO'!G31+'275-CSRT'!G31+'276-ADM. PESSOAL-RH'!G31+'277-CETS'!G31+'289-291-292e293 -FMS'!G31+'GRAFICA SAUDE'!G31+'073-095-100-191-DST-AIDS'!G31+'SO 090 -CEREST  CRST'!G31+'SO113 REABILITAÇÃO FISICA'!G31+'S0041-ZOONOSES'!G31+'ALMOX.- ACERTOS'!G31+'039-072-SAMU'!G31</f>
        <v>35870.55</v>
      </c>
      <c r="H31" s="12">
        <f>'030-COORD. INFORM.'!H31+'140-FARMACIA POP. NORTE'!H31+'037-FARMACIA POP. LESTE'!H31+'245-CAC UAC'!H31+'254-ALMOXARIFADO'!H31+'255-TRANSPORTE'!H31+'265-MANUTENCAO'!H31+'275-CSRT'!H31+'276-ADM. PESSOAL-RH'!H31+'277-CETS'!H31+'289-291-292e293 -FMS'!H31+'GRAFICA SAUDE'!H31+'073-095-100-191-DST-AIDS'!H31+'SO 090 -CEREST  CRST'!H31+'SO113 REABILITAÇÃO FISICA'!H31+'S0041-ZOONOSES'!H31+'ALMOX.- ACERTOS'!H31+'039-072-SAMU'!H31</f>
        <v>0</v>
      </c>
      <c r="I31" s="12">
        <f>'030-COORD. INFORM.'!I31+'140-FARMACIA POP. NORTE'!I31+'037-FARMACIA POP. LESTE'!I31+'245-CAC UAC'!I31+'254-ALMOXARIFADO'!I31+'255-TRANSPORTE'!I31+'265-MANUTENCAO'!I31+'275-CSRT'!I31+'276-ADM. PESSOAL-RH'!I31+'277-CETS'!I31+'289-291-292e293 -FMS'!I31+'GRAFICA SAUDE'!I31+'073-095-100-191-DST-AIDS'!I31+'SO 090 -CEREST  CRST'!I31+'SO113 REABILITAÇÃO FISICA'!I31+'S0041-ZOONOSES'!I31+'ALMOX.- ACERTOS'!I31+'039-072-SAMU'!I31</f>
        <v>0</v>
      </c>
      <c r="J31" s="12">
        <f>'030-COORD. INFORM.'!J31+'140-FARMACIA POP. NORTE'!J31+'037-FARMACIA POP. LESTE'!J31+'245-CAC UAC'!J31+'254-ALMOXARIFADO'!J31+'255-TRANSPORTE'!J31+'265-MANUTENCAO'!J31+'275-CSRT'!J31+'276-ADM. PESSOAL-RH'!J31+'277-CETS'!J31+'289-291-292e293 -FMS'!J31+'GRAFICA SAUDE'!J31+'073-095-100-191-DST-AIDS'!J31+'SO 090 -CEREST  CRST'!J31+'SO113 REABILITAÇÃO FISICA'!J31+'S0041-ZOONOSES'!J31+'ALMOX.- ACERTOS'!J31+'039-072-SAMU'!J31</f>
        <v>105587.6</v>
      </c>
      <c r="K31" s="12">
        <f>'030-COORD. INFORM.'!K31+'140-FARMACIA POP. NORTE'!K31+'037-FARMACIA POP. LESTE'!K31+'245-CAC UAC'!K31+'254-ALMOXARIFADO'!K31+'255-TRANSPORTE'!K31+'265-MANUTENCAO'!K31+'275-CSRT'!K31+'276-ADM. PESSOAL-RH'!K31+'277-CETS'!K31+'289-291-292e293 -FMS'!K31+'GRAFICA SAUDE'!K31+'073-095-100-191-DST-AIDS'!K31+'SO 090 -CEREST  CRST'!K31+'SO113 REABILITAÇÃO FISICA'!K31+'S0041-ZOONOSES'!K31+'ALMOX.- ACERTOS'!K31+'039-072-SAMU'!K31</f>
        <v>38834.45</v>
      </c>
      <c r="L31" s="12">
        <f>'030-COORD. INFORM.'!L31+'140-FARMACIA POP. NORTE'!L31+'037-FARMACIA POP. LESTE'!L31+'245-CAC UAC'!L31+'254-ALMOXARIFADO'!L31+'255-TRANSPORTE'!L31+'265-MANUTENCAO'!L31+'275-CSRT'!L31+'276-ADM. PESSOAL-RH'!L31+'277-CETS'!L31+'289-291-292e293 -FMS'!L31+'GRAFICA SAUDE'!L31+'073-095-100-191-DST-AIDS'!L31+'SO 090 -CEREST  CRST'!L31+'SO113 REABILITAÇÃO FISICA'!L31+'S0041-ZOONOSES'!L31+'ALMOX.- ACERTOS'!L31+'039-072-SAMU'!L31</f>
        <v>146324.3</v>
      </c>
      <c r="M31" s="12">
        <f>'030-COORD. INFORM.'!M31+'140-FARMACIA POP. NORTE'!M31+'037-FARMACIA POP. LESTE'!M31+'245-CAC UAC'!M31+'254-ALMOXARIFADO'!M31+'255-TRANSPORTE'!M31+'265-MANUTENCAO'!M31+'275-CSRT'!M31+'276-ADM. PESSOAL-RH'!M31+'277-CETS'!M31+'289-291-292e293 -FMS'!M31+'GRAFICA SAUDE'!M31+'073-095-100-191-DST-AIDS'!M31+'SO 090 -CEREST  CRST'!M31+'SO113 REABILITAÇÃO FISICA'!M31+'S0041-ZOONOSES'!M31+'ALMOX.- ACERTOS'!M31+'039-072-SAMU'!M31</f>
        <v>13586.15</v>
      </c>
      <c r="N31" s="12">
        <f>'030-COORD. INFORM.'!N31+'140-FARMACIA POP. NORTE'!N31+'037-FARMACIA POP. LESTE'!N31+'245-CAC UAC'!N31+'254-ALMOXARIFADO'!N31+'255-TRANSPORTE'!N31+'265-MANUTENCAO'!N31+'275-CSRT'!N31+'276-ADM. PESSOAL-RH'!N31+'277-CETS'!N31+'289-291-292e293 -FMS'!N31+'GRAFICA SAUDE'!N31+'073-095-100-191-DST-AIDS'!N31+'SO 090 -CEREST  CRST'!N31+'SO113 REABILITAÇÃO FISICA'!N31+'S0041-ZOONOSES'!N31+'ALMOX.- ACERTOS'!N31+'039-072-SAMU'!N31</f>
        <v>0</v>
      </c>
    </row>
    <row r="32" spans="2:14" ht="12.75">
      <c r="B32" s="11" t="s">
        <v>22</v>
      </c>
      <c r="C32" s="12">
        <f>'030-COORD. INFORM.'!C32+'140-FARMACIA POP. NORTE'!C32+'037-FARMACIA POP. LESTE'!C32+'245-CAC UAC'!C32+'254-ALMOXARIFADO'!C32+'255-TRANSPORTE'!C32+'265-MANUTENCAO'!C32+'275-CSRT'!C32+'276-ADM. PESSOAL-RH'!C32+'277-CETS'!C32+'289-291-292e293 -FMS'!C32+'GRAFICA SAUDE'!C32+'073-095-100-191-DST-AIDS'!C32+'SO 090 -CEREST  CRST'!C32+'SO113 REABILITAÇÃO FISICA'!C32+'S0041-ZOONOSES'!C32+'ALMOX.- ACERTOS'!C32+'039-072-SAMU'!C32</f>
        <v>12198.699999999999</v>
      </c>
      <c r="D32" s="12">
        <f>'030-COORD. INFORM.'!D32+'140-FARMACIA POP. NORTE'!D32+'037-FARMACIA POP. LESTE'!D32+'245-CAC UAC'!D32+'254-ALMOXARIFADO'!D32+'255-TRANSPORTE'!D32+'265-MANUTENCAO'!D32+'275-CSRT'!D32+'276-ADM. PESSOAL-RH'!D32+'277-CETS'!D32+'289-291-292e293 -FMS'!D32+'GRAFICA SAUDE'!D32+'073-095-100-191-DST-AIDS'!D32+'SO 090 -CEREST  CRST'!D32+'SO113 REABILITAÇÃO FISICA'!D32+'S0041-ZOONOSES'!D32+'ALMOX.- ACERTOS'!D32+'039-072-SAMU'!D32</f>
        <v>10009.1</v>
      </c>
      <c r="E32" s="12">
        <f>'030-COORD. INFORM.'!E32+'140-FARMACIA POP. NORTE'!E32+'037-FARMACIA POP. LESTE'!E32+'245-CAC UAC'!E32+'254-ALMOXARIFADO'!E32+'255-TRANSPORTE'!E32+'265-MANUTENCAO'!E32+'275-CSRT'!E32+'276-ADM. PESSOAL-RH'!E32+'277-CETS'!E32+'289-291-292e293 -FMS'!E32+'GRAFICA SAUDE'!E32+'073-095-100-191-DST-AIDS'!E32+'SO 090 -CEREST  CRST'!E32+'SO113 REABILITAÇÃO FISICA'!E32+'S0041-ZOONOSES'!E32+'ALMOX.- ACERTOS'!E32+'039-072-SAMU'!E32</f>
        <v>7661</v>
      </c>
      <c r="F32" s="12">
        <f>'030-COORD. INFORM.'!F32+'140-FARMACIA POP. NORTE'!F32+'037-FARMACIA POP. LESTE'!F32+'245-CAC UAC'!F32+'254-ALMOXARIFADO'!F32+'255-TRANSPORTE'!F32+'265-MANUTENCAO'!F32+'275-CSRT'!F32+'276-ADM. PESSOAL-RH'!F32+'277-CETS'!F32+'289-291-292e293 -FMS'!F32+'GRAFICA SAUDE'!F32+'073-095-100-191-DST-AIDS'!F32+'SO 090 -CEREST  CRST'!F32+'SO113 REABILITAÇÃO FISICA'!F32+'S0041-ZOONOSES'!F32+'ALMOX.- ACERTOS'!F32+'039-072-SAMU'!F32</f>
        <v>0</v>
      </c>
      <c r="G32" s="12">
        <f>'030-COORD. INFORM.'!G32+'140-FARMACIA POP. NORTE'!G32+'037-FARMACIA POP. LESTE'!G32+'245-CAC UAC'!G32+'254-ALMOXARIFADO'!G32+'255-TRANSPORTE'!G32+'265-MANUTENCAO'!G32+'275-CSRT'!G32+'276-ADM. PESSOAL-RH'!G32+'277-CETS'!G32+'289-291-292e293 -FMS'!G32+'GRAFICA SAUDE'!G32+'073-095-100-191-DST-AIDS'!G32+'SO 090 -CEREST  CRST'!G32+'SO113 REABILITAÇÃO FISICA'!G32+'S0041-ZOONOSES'!G32+'ALMOX.- ACERTOS'!G32+'039-072-SAMU'!G32</f>
        <v>1032.4</v>
      </c>
      <c r="H32" s="12">
        <f>'030-COORD. INFORM.'!H32+'140-FARMACIA POP. NORTE'!H32+'037-FARMACIA POP. LESTE'!H32+'245-CAC UAC'!H32+'254-ALMOXARIFADO'!H32+'255-TRANSPORTE'!H32+'265-MANUTENCAO'!H32+'275-CSRT'!H32+'276-ADM. PESSOAL-RH'!H32+'277-CETS'!H32+'289-291-292e293 -FMS'!H32+'GRAFICA SAUDE'!H32+'073-095-100-191-DST-AIDS'!H32+'SO 090 -CEREST  CRST'!H32+'SO113 REABILITAÇÃO FISICA'!H32+'S0041-ZOONOSES'!H32+'ALMOX.- ACERTOS'!H32+'039-072-SAMU'!H32</f>
        <v>46974.18</v>
      </c>
      <c r="I32" s="12">
        <f>'030-COORD. INFORM.'!I32+'140-FARMACIA POP. NORTE'!I32+'037-FARMACIA POP. LESTE'!I32+'245-CAC UAC'!I32+'254-ALMOXARIFADO'!I32+'255-TRANSPORTE'!I32+'265-MANUTENCAO'!I32+'275-CSRT'!I32+'276-ADM. PESSOAL-RH'!I32+'277-CETS'!I32+'289-291-292e293 -FMS'!I32+'GRAFICA SAUDE'!I32+'073-095-100-191-DST-AIDS'!I32+'SO 090 -CEREST  CRST'!I32+'SO113 REABILITAÇÃO FISICA'!I32+'S0041-ZOONOSES'!I32+'ALMOX.- ACERTOS'!I32+'039-072-SAMU'!I32</f>
        <v>0</v>
      </c>
      <c r="J32" s="12">
        <f>'030-COORD. INFORM.'!J32+'140-FARMACIA POP. NORTE'!J32+'037-FARMACIA POP. LESTE'!J32+'245-CAC UAC'!J32+'254-ALMOXARIFADO'!J32+'255-TRANSPORTE'!J32+'265-MANUTENCAO'!J32+'275-CSRT'!J32+'276-ADM. PESSOAL-RH'!J32+'277-CETS'!J32+'289-291-292e293 -FMS'!J32+'GRAFICA SAUDE'!J32+'073-095-100-191-DST-AIDS'!J32+'SO 090 -CEREST  CRST'!J32+'SO113 REABILITAÇÃO FISICA'!J32+'S0041-ZOONOSES'!J32+'ALMOX.- ACERTOS'!J32+'039-072-SAMU'!J32</f>
        <v>4820</v>
      </c>
      <c r="K32" s="12">
        <f>'030-COORD. INFORM.'!K32+'140-FARMACIA POP. NORTE'!K32+'037-FARMACIA POP. LESTE'!K32+'245-CAC UAC'!K32+'254-ALMOXARIFADO'!K32+'255-TRANSPORTE'!K32+'265-MANUTENCAO'!K32+'275-CSRT'!K32+'276-ADM. PESSOAL-RH'!K32+'277-CETS'!K32+'289-291-292e293 -FMS'!K32+'GRAFICA SAUDE'!K32+'073-095-100-191-DST-AIDS'!K32+'SO 090 -CEREST  CRST'!K32+'SO113 REABILITAÇÃO FISICA'!K32+'S0041-ZOONOSES'!K32+'ALMOX.- ACERTOS'!K32+'039-072-SAMU'!K32</f>
        <v>3.57</v>
      </c>
      <c r="L32" s="12">
        <f>'030-COORD. INFORM.'!L32+'140-FARMACIA POP. NORTE'!L32+'037-FARMACIA POP. LESTE'!L32+'245-CAC UAC'!L32+'254-ALMOXARIFADO'!L32+'255-TRANSPORTE'!L32+'265-MANUTENCAO'!L32+'275-CSRT'!L32+'276-ADM. PESSOAL-RH'!L32+'277-CETS'!L32+'289-291-292e293 -FMS'!L32+'GRAFICA SAUDE'!L32+'073-095-100-191-DST-AIDS'!L32+'SO 090 -CEREST  CRST'!L32+'SO113 REABILITAÇÃO FISICA'!L32+'S0041-ZOONOSES'!L32+'ALMOX.- ACERTOS'!L32+'039-072-SAMU'!L32</f>
        <v>28.15</v>
      </c>
      <c r="M32" s="12">
        <f>'030-COORD. INFORM.'!M32+'140-FARMACIA POP. NORTE'!M32+'037-FARMACIA POP. LESTE'!M32+'245-CAC UAC'!M32+'254-ALMOXARIFADO'!M32+'255-TRANSPORTE'!M32+'265-MANUTENCAO'!M32+'275-CSRT'!M32+'276-ADM. PESSOAL-RH'!M32+'277-CETS'!M32+'289-291-292e293 -FMS'!M32+'GRAFICA SAUDE'!M32+'073-095-100-191-DST-AIDS'!M32+'SO 090 -CEREST  CRST'!M32+'SO113 REABILITAÇÃO FISICA'!M32+'S0041-ZOONOSES'!M32+'ALMOX.- ACERTOS'!M32+'039-072-SAMU'!M32</f>
        <v>39.15</v>
      </c>
      <c r="N32" s="12">
        <f>'030-COORD. INFORM.'!N32+'140-FARMACIA POP. NORTE'!N32+'037-FARMACIA POP. LESTE'!N32+'245-CAC UAC'!N32+'254-ALMOXARIFADO'!N32+'255-TRANSPORTE'!N32+'265-MANUTENCAO'!N32+'275-CSRT'!N32+'276-ADM. PESSOAL-RH'!N32+'277-CETS'!N32+'289-291-292e293 -FMS'!N32+'GRAFICA SAUDE'!N32+'073-095-100-191-DST-AIDS'!N32+'SO 090 -CEREST  CRST'!N32+'SO113 REABILITAÇÃO FISICA'!N32+'S0041-ZOONOSES'!N32+'ALMOX.- ACERTOS'!N32+'039-072-SAMU'!N32</f>
        <v>0</v>
      </c>
    </row>
    <row r="33" spans="2:14" ht="12.75">
      <c r="B33" s="11" t="s">
        <v>55</v>
      </c>
      <c r="C33" s="12">
        <f>'030-COORD. INFORM.'!C33+'140-FARMACIA POP. NORTE'!C33+'037-FARMACIA POP. LESTE'!C33+'245-CAC UAC'!C33+'254-ALMOXARIFADO'!C33+'255-TRANSPORTE'!C33+'265-MANUTENCAO'!C33+'275-CSRT'!C33+'276-ADM. PESSOAL-RH'!C33+'277-CETS'!C33+'289-291-292e293 -FMS'!C33+'GRAFICA SAUDE'!C33+'073-095-100-191-DST-AIDS'!C33+'SO 090 -CEREST  CRST'!C33+'SO113 REABILITAÇÃO FISICA'!C33+'S0041-ZOONOSES'!C33+'ALMOX.- ACERTOS'!C33+'039-072-SAMU'!C33</f>
        <v>0</v>
      </c>
      <c r="D33" s="12">
        <f>'030-COORD. INFORM.'!D33+'140-FARMACIA POP. NORTE'!D33+'037-FARMACIA POP. LESTE'!D33+'245-CAC UAC'!D33+'254-ALMOXARIFADO'!D33+'255-TRANSPORTE'!D33+'265-MANUTENCAO'!D33+'275-CSRT'!D33+'276-ADM. PESSOAL-RH'!D33+'277-CETS'!D33+'289-291-292e293 -FMS'!D33+'GRAFICA SAUDE'!D33+'073-095-100-191-DST-AIDS'!D33+'SO 090 -CEREST  CRST'!D33+'SO113 REABILITAÇÃO FISICA'!D33+'S0041-ZOONOSES'!D33+'ALMOX.- ACERTOS'!D33+'039-072-SAMU'!D33</f>
        <v>0</v>
      </c>
      <c r="E33" s="12">
        <f>'030-COORD. INFORM.'!E33+'140-FARMACIA POP. NORTE'!E33+'037-FARMACIA POP. LESTE'!E33+'245-CAC UAC'!E33+'254-ALMOXARIFADO'!E33+'255-TRANSPORTE'!E33+'265-MANUTENCAO'!E33+'275-CSRT'!E33+'276-ADM. PESSOAL-RH'!E33+'277-CETS'!E33+'289-291-292e293 -FMS'!E33+'GRAFICA SAUDE'!E33+'073-095-100-191-DST-AIDS'!E33+'SO 090 -CEREST  CRST'!E33+'SO113 REABILITAÇÃO FISICA'!E33+'S0041-ZOONOSES'!E33+'ALMOX.- ACERTOS'!E33+'039-072-SAMU'!E33</f>
        <v>0</v>
      </c>
      <c r="F33" s="12">
        <f>'030-COORD. INFORM.'!F33+'140-FARMACIA POP. NORTE'!F33+'037-FARMACIA POP. LESTE'!F33+'245-CAC UAC'!F33+'254-ALMOXARIFADO'!F33+'255-TRANSPORTE'!F33+'265-MANUTENCAO'!F33+'275-CSRT'!F33+'276-ADM. PESSOAL-RH'!F33+'277-CETS'!F33+'289-291-292e293 -FMS'!F33+'GRAFICA SAUDE'!F33+'073-095-100-191-DST-AIDS'!F33+'SO 090 -CEREST  CRST'!F33+'SO113 REABILITAÇÃO FISICA'!F33+'S0041-ZOONOSES'!F33+'ALMOX.- ACERTOS'!F33+'039-072-SAMU'!F33</f>
        <v>0</v>
      </c>
      <c r="G33" s="12">
        <f>'030-COORD. INFORM.'!G33+'140-FARMACIA POP. NORTE'!G33+'037-FARMACIA POP. LESTE'!G33+'245-CAC UAC'!G33+'254-ALMOXARIFADO'!G33+'255-TRANSPORTE'!G33+'265-MANUTENCAO'!G33+'275-CSRT'!G33+'276-ADM. PESSOAL-RH'!G33+'277-CETS'!G33+'289-291-292e293 -FMS'!G33+'GRAFICA SAUDE'!G33+'073-095-100-191-DST-AIDS'!G33+'SO 090 -CEREST  CRST'!G33+'SO113 REABILITAÇÃO FISICA'!G33+'S0041-ZOONOSES'!G33+'ALMOX.- ACERTOS'!G33+'039-072-SAMU'!G33</f>
        <v>0</v>
      </c>
      <c r="H33" s="12">
        <f>'030-COORD. INFORM.'!H33+'140-FARMACIA POP. NORTE'!H33+'037-FARMACIA POP. LESTE'!H33+'245-CAC UAC'!H33+'254-ALMOXARIFADO'!H33+'255-TRANSPORTE'!H33+'265-MANUTENCAO'!H33+'275-CSRT'!H33+'276-ADM. PESSOAL-RH'!H33+'277-CETS'!H33+'289-291-292e293 -FMS'!H33+'GRAFICA SAUDE'!H33+'073-095-100-191-DST-AIDS'!H33+'SO 090 -CEREST  CRST'!H33+'SO113 REABILITAÇÃO FISICA'!H33+'S0041-ZOONOSES'!H33+'ALMOX.- ACERTOS'!H33+'039-072-SAMU'!H33</f>
        <v>0</v>
      </c>
      <c r="I33" s="12">
        <f>'030-COORD. INFORM.'!I33+'140-FARMACIA POP. NORTE'!I33+'037-FARMACIA POP. LESTE'!I33+'245-CAC UAC'!I33+'254-ALMOXARIFADO'!I33+'255-TRANSPORTE'!I33+'265-MANUTENCAO'!I33+'275-CSRT'!I33+'276-ADM. PESSOAL-RH'!I33+'277-CETS'!I33+'289-291-292e293 -FMS'!I33+'GRAFICA SAUDE'!I33+'073-095-100-191-DST-AIDS'!I33+'SO 090 -CEREST  CRST'!I33+'SO113 REABILITAÇÃO FISICA'!I33+'S0041-ZOONOSES'!I33+'ALMOX.- ACERTOS'!I33+'039-072-SAMU'!I33</f>
        <v>0</v>
      </c>
      <c r="J33" s="12">
        <f>'030-COORD. INFORM.'!J33+'140-FARMACIA POP. NORTE'!J33+'037-FARMACIA POP. LESTE'!J33+'245-CAC UAC'!J33+'254-ALMOXARIFADO'!J33+'255-TRANSPORTE'!J33+'265-MANUTENCAO'!J33+'275-CSRT'!J33+'276-ADM. PESSOAL-RH'!J33+'277-CETS'!J33+'289-291-292e293 -FMS'!J33+'GRAFICA SAUDE'!J33+'073-095-100-191-DST-AIDS'!J33+'SO 090 -CEREST  CRST'!J33+'SO113 REABILITAÇÃO FISICA'!J33+'S0041-ZOONOSES'!J33+'ALMOX.- ACERTOS'!J33+'039-072-SAMU'!J33</f>
        <v>0</v>
      </c>
      <c r="K33" s="12">
        <f>'030-COORD. INFORM.'!K33+'140-FARMACIA POP. NORTE'!K33+'037-FARMACIA POP. LESTE'!K33+'245-CAC UAC'!K33+'254-ALMOXARIFADO'!K33+'255-TRANSPORTE'!K33+'265-MANUTENCAO'!K33+'275-CSRT'!K33+'276-ADM. PESSOAL-RH'!K33+'277-CETS'!K33+'289-291-292e293 -FMS'!K33+'GRAFICA SAUDE'!K33+'073-095-100-191-DST-AIDS'!K33+'SO 090 -CEREST  CRST'!K33+'SO113 REABILITAÇÃO FISICA'!K33+'S0041-ZOONOSES'!K33+'ALMOX.- ACERTOS'!K33+'039-072-SAMU'!K33</f>
        <v>0</v>
      </c>
      <c r="L33" s="12">
        <f>'030-COORD. INFORM.'!L33+'140-FARMACIA POP. NORTE'!L33+'037-FARMACIA POP. LESTE'!L33+'245-CAC UAC'!L33+'254-ALMOXARIFADO'!L33+'255-TRANSPORTE'!L33+'265-MANUTENCAO'!L33+'275-CSRT'!L33+'276-ADM. PESSOAL-RH'!L33+'277-CETS'!L33+'289-291-292e293 -FMS'!L33+'GRAFICA SAUDE'!L33+'073-095-100-191-DST-AIDS'!L33+'SO 090 -CEREST  CRST'!L33+'SO113 REABILITAÇÃO FISICA'!L33+'S0041-ZOONOSES'!L33+'ALMOX.- ACERTOS'!L33+'039-072-SAMU'!L33</f>
        <v>0</v>
      </c>
      <c r="M33" s="12">
        <f>'030-COORD. INFORM.'!M33+'140-FARMACIA POP. NORTE'!M33+'037-FARMACIA POP. LESTE'!M33+'245-CAC UAC'!M33+'254-ALMOXARIFADO'!M33+'255-TRANSPORTE'!M33+'265-MANUTENCAO'!M33+'275-CSRT'!M33+'276-ADM. PESSOAL-RH'!M33+'277-CETS'!M33+'289-291-292e293 -FMS'!M33+'GRAFICA SAUDE'!M33+'073-095-100-191-DST-AIDS'!M33+'SO 090 -CEREST  CRST'!M33+'SO113 REABILITAÇÃO FISICA'!M33+'S0041-ZOONOSES'!M33+'ALMOX.- ACERTOS'!M33+'039-072-SAMU'!M33</f>
        <v>0</v>
      </c>
      <c r="N33" s="12">
        <f>'030-COORD. INFORM.'!N33+'140-FARMACIA POP. NORTE'!N33+'037-FARMACIA POP. LESTE'!N33+'245-CAC UAC'!N33+'254-ALMOXARIFADO'!N33+'255-TRANSPORTE'!N33+'265-MANUTENCAO'!N33+'275-CSRT'!N33+'276-ADM. PESSOAL-RH'!N33+'277-CETS'!N33+'289-291-292e293 -FMS'!N33+'GRAFICA SAUDE'!N33+'073-095-100-191-DST-AIDS'!N33+'SO 090 -CEREST  CRST'!N33+'SO113 REABILITAÇÃO FISICA'!N33+'S0041-ZOONOSES'!N33+'ALMOX.- ACERTOS'!N33+'039-072-SAMU'!N33</f>
        <v>0</v>
      </c>
    </row>
    <row r="34" spans="2:14" ht="12.75">
      <c r="B34" s="11" t="s">
        <v>23</v>
      </c>
      <c r="C34" s="12">
        <f>'030-COORD. INFORM.'!C34+'140-FARMACIA POP. NORTE'!C34+'037-FARMACIA POP. LESTE'!C34+'245-CAC UAC'!C34+'254-ALMOXARIFADO'!C34+'255-TRANSPORTE'!C34+'265-MANUTENCAO'!C34+'275-CSRT'!C34+'276-ADM. PESSOAL-RH'!C34+'277-CETS'!C34+'289-291-292e293 -FMS'!C34+'GRAFICA SAUDE'!C34+'073-095-100-191-DST-AIDS'!C34+'SO 090 -CEREST  CRST'!C34+'SO113 REABILITAÇÃO FISICA'!C34+'S0041-ZOONOSES'!C34+'ALMOX.- ACERTOS'!C34+'039-072-SAMU'!C34</f>
        <v>88163.70000000001</v>
      </c>
      <c r="D34" s="12">
        <f>'030-COORD. INFORM.'!D34+'140-FARMACIA POP. NORTE'!D34+'037-FARMACIA POP. LESTE'!D34+'245-CAC UAC'!D34+'254-ALMOXARIFADO'!D34+'255-TRANSPORTE'!D34+'265-MANUTENCAO'!D34+'275-CSRT'!D34+'276-ADM. PESSOAL-RH'!D34+'277-CETS'!D34+'289-291-292e293 -FMS'!D34+'GRAFICA SAUDE'!D34+'073-095-100-191-DST-AIDS'!D34+'SO 090 -CEREST  CRST'!D34+'SO113 REABILITAÇÃO FISICA'!D34+'S0041-ZOONOSES'!D34+'ALMOX.- ACERTOS'!D34+'039-072-SAMU'!D34</f>
        <v>88163.70000000001</v>
      </c>
      <c r="E34" s="12">
        <f>'030-COORD. INFORM.'!E34+'140-FARMACIA POP. NORTE'!E34+'037-FARMACIA POP. LESTE'!E34+'245-CAC UAC'!E34+'254-ALMOXARIFADO'!E34+'255-TRANSPORTE'!E34+'265-MANUTENCAO'!E34+'275-CSRT'!E34+'276-ADM. PESSOAL-RH'!E34+'277-CETS'!E34+'289-291-292e293 -FMS'!E34+'GRAFICA SAUDE'!E34+'073-095-100-191-DST-AIDS'!E34+'SO 090 -CEREST  CRST'!E34+'SO113 REABILITAÇÃO FISICA'!E34+'S0041-ZOONOSES'!E34+'ALMOX.- ACERTOS'!E34+'039-072-SAMU'!E34</f>
        <v>88163.70000000001</v>
      </c>
      <c r="F34" s="12">
        <f>'030-COORD. INFORM.'!F34+'140-FARMACIA POP. NORTE'!F34+'037-FARMACIA POP. LESTE'!F34+'245-CAC UAC'!F34+'254-ALMOXARIFADO'!F34+'255-TRANSPORTE'!F34+'265-MANUTENCAO'!F34+'275-CSRT'!F34+'276-ADM. PESSOAL-RH'!F34+'277-CETS'!F34+'289-291-292e293 -FMS'!F34+'GRAFICA SAUDE'!F34+'073-095-100-191-DST-AIDS'!F34+'SO 090 -CEREST  CRST'!F34+'SO113 REABILITAÇÃO FISICA'!F34+'S0041-ZOONOSES'!F34+'ALMOX.- ACERTOS'!F34+'039-072-SAMU'!F34</f>
        <v>88163.70000000001</v>
      </c>
      <c r="G34" s="12">
        <f>'030-COORD. INFORM.'!G34+'140-FARMACIA POP. NORTE'!G34+'037-FARMACIA POP. LESTE'!G34+'245-CAC UAC'!G34+'254-ALMOXARIFADO'!G34+'255-TRANSPORTE'!G34+'265-MANUTENCAO'!G34+'275-CSRT'!G34+'276-ADM. PESSOAL-RH'!G34+'277-CETS'!G34+'289-291-292e293 -FMS'!G34+'GRAFICA SAUDE'!G34+'073-095-100-191-DST-AIDS'!G34+'SO 090 -CEREST  CRST'!G34+'SO113 REABILITAÇÃO FISICA'!G34+'S0041-ZOONOSES'!G34+'ALMOX.- ACERTOS'!G34+'039-072-SAMU'!G34</f>
        <v>121756.40000000002</v>
      </c>
      <c r="H34" s="12">
        <f>'030-COORD. INFORM.'!H34+'140-FARMACIA POP. NORTE'!H34+'037-FARMACIA POP. LESTE'!H34+'245-CAC UAC'!H34+'254-ALMOXARIFADO'!H34+'255-TRANSPORTE'!H34+'265-MANUTENCAO'!H34+'275-CSRT'!H34+'276-ADM. PESSOAL-RH'!H34+'277-CETS'!H34+'289-291-292e293 -FMS'!H34+'GRAFICA SAUDE'!H34+'073-095-100-191-DST-AIDS'!H34+'SO 090 -CEREST  CRST'!H34+'SO113 REABILITAÇÃO FISICA'!H34+'S0041-ZOONOSES'!H34+'ALMOX.- ACERTOS'!H34+'039-072-SAMU'!H34</f>
        <v>94308.74</v>
      </c>
      <c r="I34" s="12">
        <f>'030-COORD. INFORM.'!I34+'140-FARMACIA POP. NORTE'!I34+'037-FARMACIA POP. LESTE'!I34+'245-CAC UAC'!I34+'254-ALMOXARIFADO'!I34+'255-TRANSPORTE'!I34+'265-MANUTENCAO'!I34+'275-CSRT'!I34+'276-ADM. PESSOAL-RH'!I34+'277-CETS'!I34+'289-291-292e293 -FMS'!I34+'GRAFICA SAUDE'!I34+'073-095-100-191-DST-AIDS'!I34+'SO 090 -CEREST  CRST'!I34+'SO113 REABILITAÇÃO FISICA'!I34+'S0041-ZOONOSES'!I34+'ALMOX.- ACERTOS'!I34+'039-072-SAMU'!I34</f>
        <v>94308.74</v>
      </c>
      <c r="J34" s="12">
        <f>'030-COORD. INFORM.'!J34+'140-FARMACIA POP. NORTE'!J34+'037-FARMACIA POP. LESTE'!J34+'245-CAC UAC'!J34+'254-ALMOXARIFADO'!J34+'255-TRANSPORTE'!J34+'265-MANUTENCAO'!J34+'275-CSRT'!J34+'276-ADM. PESSOAL-RH'!J34+'277-CETS'!J34+'289-291-292e293 -FMS'!J34+'GRAFICA SAUDE'!J34+'073-095-100-191-DST-AIDS'!J34+'SO 090 -CEREST  CRST'!J34+'SO113 REABILITAÇÃO FISICA'!J34+'S0041-ZOONOSES'!J34+'ALMOX.- ACERTOS'!J34+'039-072-SAMU'!J34</f>
        <v>94308.74</v>
      </c>
      <c r="K34" s="12">
        <f>'030-COORD. INFORM.'!K34+'140-FARMACIA POP. NORTE'!K34+'037-FARMACIA POP. LESTE'!K34+'245-CAC UAC'!K34+'254-ALMOXARIFADO'!K34+'255-TRANSPORTE'!K34+'265-MANUTENCAO'!K34+'275-CSRT'!K34+'276-ADM. PESSOAL-RH'!K34+'277-CETS'!K34+'289-291-292e293 -FMS'!K34+'GRAFICA SAUDE'!K34+'073-095-100-191-DST-AIDS'!K34+'SO 090 -CEREST  CRST'!K34+'SO113 REABILITAÇÃO FISICA'!K34+'S0041-ZOONOSES'!K34+'ALMOX.- ACERTOS'!K34+'039-072-SAMU'!K34</f>
        <v>94308.74</v>
      </c>
      <c r="L34" s="12">
        <f>'030-COORD. INFORM.'!L34+'140-FARMACIA POP. NORTE'!L34+'037-FARMACIA POP. LESTE'!L34+'245-CAC UAC'!L34+'254-ALMOXARIFADO'!L34+'255-TRANSPORTE'!L34+'265-MANUTENCAO'!L34+'275-CSRT'!L34+'276-ADM. PESSOAL-RH'!L34+'277-CETS'!L34+'289-291-292e293 -FMS'!L34+'GRAFICA SAUDE'!L34+'073-095-100-191-DST-AIDS'!L34+'SO 090 -CEREST  CRST'!L34+'SO113 REABILITAÇÃO FISICA'!L34+'S0041-ZOONOSES'!L34+'ALMOX.- ACERTOS'!L34+'039-072-SAMU'!L34</f>
        <v>94308.74</v>
      </c>
      <c r="M34" s="12">
        <f>'030-COORD. INFORM.'!M34+'140-FARMACIA POP. NORTE'!M34+'037-FARMACIA POP. LESTE'!M34+'245-CAC UAC'!M34+'254-ALMOXARIFADO'!M34+'255-TRANSPORTE'!M34+'265-MANUTENCAO'!M34+'275-CSRT'!M34+'276-ADM. PESSOAL-RH'!M34+'277-CETS'!M34+'289-291-292e293 -FMS'!M34+'GRAFICA SAUDE'!M34+'073-095-100-191-DST-AIDS'!M34+'SO 090 -CEREST  CRST'!M34+'SO113 REABILITAÇÃO FISICA'!M34+'S0041-ZOONOSES'!M34+'ALMOX.- ACERTOS'!M34+'039-072-SAMU'!M34</f>
        <v>94308.74</v>
      </c>
      <c r="N34" s="12">
        <f>'030-COORD. INFORM.'!N34+'140-FARMACIA POP. NORTE'!N34+'037-FARMACIA POP. LESTE'!N34+'245-CAC UAC'!N34+'254-ALMOXARIFADO'!N34+'255-TRANSPORTE'!N34+'265-MANUTENCAO'!N34+'275-CSRT'!N34+'276-ADM. PESSOAL-RH'!N34+'277-CETS'!N34+'289-291-292e293 -FMS'!N34+'GRAFICA SAUDE'!N34+'073-095-100-191-DST-AIDS'!N34+'SO 090 -CEREST  CRST'!N34+'SO113 REABILITAÇÃO FISICA'!N34+'S0041-ZOONOSES'!N34+'ALMOX.- ACERTOS'!N34+'039-072-SAMU'!N34</f>
        <v>94308.74</v>
      </c>
    </row>
    <row r="35" spans="2:14" ht="12.75">
      <c r="B35" s="11" t="s">
        <v>24</v>
      </c>
      <c r="C35" s="12">
        <f>'030-COORD. INFORM.'!C35+'140-FARMACIA POP. NORTE'!C35+'037-FARMACIA POP. LESTE'!C35+'245-CAC UAC'!C35+'254-ALMOXARIFADO'!C35+'255-TRANSPORTE'!C35+'265-MANUTENCAO'!C35+'275-CSRT'!C35+'276-ADM. PESSOAL-RH'!C35+'277-CETS'!C35+'289-291-292e293 -FMS'!C35+'GRAFICA SAUDE'!C35+'073-095-100-191-DST-AIDS'!C35+'SO 090 -CEREST  CRST'!C35+'SO113 REABILITAÇÃO FISICA'!C35+'S0041-ZOONOSES'!C35+'ALMOX.- ACERTOS'!C35+'039-072-SAMU'!C35</f>
        <v>59042.560000000005</v>
      </c>
      <c r="D35" s="12">
        <f>'030-COORD. INFORM.'!D35+'140-FARMACIA POP. NORTE'!D35+'037-FARMACIA POP. LESTE'!D35+'245-CAC UAC'!D35+'254-ALMOXARIFADO'!D35+'255-TRANSPORTE'!D35+'265-MANUTENCAO'!D35+'275-CSRT'!D35+'276-ADM. PESSOAL-RH'!D35+'277-CETS'!D35+'289-291-292e293 -FMS'!D35+'GRAFICA SAUDE'!D35+'073-095-100-191-DST-AIDS'!D35+'SO 090 -CEREST  CRST'!D35+'SO113 REABILITAÇÃO FISICA'!D35+'S0041-ZOONOSES'!D35+'ALMOX.- ACERTOS'!D35+'039-072-SAMU'!D35</f>
        <v>82867.9</v>
      </c>
      <c r="E35" s="12">
        <f>'030-COORD. INFORM.'!E35+'140-FARMACIA POP. NORTE'!E35+'037-FARMACIA POP. LESTE'!E35+'245-CAC UAC'!E35+'254-ALMOXARIFADO'!E35+'255-TRANSPORTE'!E35+'265-MANUTENCAO'!E35+'275-CSRT'!E35+'276-ADM. PESSOAL-RH'!E35+'277-CETS'!E35+'289-291-292e293 -FMS'!E35+'GRAFICA SAUDE'!E35+'073-095-100-191-DST-AIDS'!E35+'SO 090 -CEREST  CRST'!E35+'SO113 REABILITAÇÃO FISICA'!E35+'S0041-ZOONOSES'!E35+'ALMOX.- ACERTOS'!E35+'039-072-SAMU'!E35</f>
        <v>82867.9</v>
      </c>
      <c r="F35" s="12">
        <f>'030-COORD. INFORM.'!F35+'140-FARMACIA POP. NORTE'!F35+'037-FARMACIA POP. LESTE'!F35+'245-CAC UAC'!F35+'254-ALMOXARIFADO'!F35+'255-TRANSPORTE'!F35+'265-MANUTENCAO'!F35+'275-CSRT'!F35+'276-ADM. PESSOAL-RH'!F35+'277-CETS'!F35+'289-291-292e293 -FMS'!F35+'GRAFICA SAUDE'!F35+'073-095-100-191-DST-AIDS'!F35+'SO 090 -CEREST  CRST'!F35+'SO113 REABILITAÇÃO FISICA'!F35+'S0041-ZOONOSES'!F35+'ALMOX.- ACERTOS'!F35+'039-072-SAMU'!F35</f>
        <v>82867.9</v>
      </c>
      <c r="G35" s="12">
        <f>'030-COORD. INFORM.'!G35+'140-FARMACIA POP. NORTE'!G35+'037-FARMACIA POP. LESTE'!G35+'245-CAC UAC'!G35+'254-ALMOXARIFADO'!G35+'255-TRANSPORTE'!G35+'265-MANUTENCAO'!G35+'275-CSRT'!G35+'276-ADM. PESSOAL-RH'!G35+'277-CETS'!G35+'289-291-292e293 -FMS'!G35+'GRAFICA SAUDE'!G35+'073-095-100-191-DST-AIDS'!G35+'SO 090 -CEREST  CRST'!G35+'SO113 REABILITAÇÃO FISICA'!G35+'S0041-ZOONOSES'!G35+'ALMOX.- ACERTOS'!G35+'039-072-SAMU'!G35</f>
        <v>82867.9</v>
      </c>
      <c r="H35" s="12">
        <f>'030-COORD. INFORM.'!H35+'140-FARMACIA POP. NORTE'!H35+'037-FARMACIA POP. LESTE'!H35+'245-CAC UAC'!H35+'254-ALMOXARIFADO'!H35+'255-TRANSPORTE'!H35+'265-MANUTENCAO'!H35+'275-CSRT'!H35+'276-ADM. PESSOAL-RH'!H35+'277-CETS'!H35+'289-291-292e293 -FMS'!H35+'GRAFICA SAUDE'!H35+'073-095-100-191-DST-AIDS'!H35+'SO 090 -CEREST  CRST'!H35+'SO113 REABILITAÇÃO FISICA'!H35+'S0041-ZOONOSES'!H35+'ALMOX.- ACERTOS'!H35+'039-072-SAMU'!H35</f>
        <v>82867.9</v>
      </c>
      <c r="I35" s="12">
        <f>'030-COORD. INFORM.'!I35+'140-FARMACIA POP. NORTE'!I35+'037-FARMACIA POP. LESTE'!I35+'245-CAC UAC'!I35+'254-ALMOXARIFADO'!I35+'255-TRANSPORTE'!I35+'265-MANUTENCAO'!I35+'275-CSRT'!I35+'276-ADM. PESSOAL-RH'!I35+'277-CETS'!I35+'289-291-292e293 -FMS'!I35+'GRAFICA SAUDE'!I35+'073-095-100-191-DST-AIDS'!I35+'SO 090 -CEREST  CRST'!I35+'SO113 REABILITAÇÃO FISICA'!I35+'S0041-ZOONOSES'!I35+'ALMOX.- ACERTOS'!I35+'039-072-SAMU'!I35</f>
        <v>79750.05</v>
      </c>
      <c r="J35" s="12">
        <f>'030-COORD. INFORM.'!J35+'140-FARMACIA POP. NORTE'!J35+'037-FARMACIA POP. LESTE'!J35+'245-CAC UAC'!J35+'254-ALMOXARIFADO'!J35+'255-TRANSPORTE'!J35+'265-MANUTENCAO'!J35+'275-CSRT'!J35+'276-ADM. PESSOAL-RH'!J35+'277-CETS'!J35+'289-291-292e293 -FMS'!J35+'GRAFICA SAUDE'!J35+'073-095-100-191-DST-AIDS'!J35+'SO 090 -CEREST  CRST'!J35+'SO113 REABILITAÇÃO FISICA'!J35+'S0041-ZOONOSES'!J35+'ALMOX.- ACERTOS'!J35+'039-072-SAMU'!J35</f>
        <v>79747.31</v>
      </c>
      <c r="K35" s="12">
        <f>'030-COORD. INFORM.'!K35+'140-FARMACIA POP. NORTE'!K35+'037-FARMACIA POP. LESTE'!K35+'245-CAC UAC'!K35+'254-ALMOXARIFADO'!K35+'255-TRANSPORTE'!K35+'265-MANUTENCAO'!K35+'275-CSRT'!K35+'276-ADM. PESSOAL-RH'!K35+'277-CETS'!K35+'289-291-292e293 -FMS'!K35+'GRAFICA SAUDE'!K35+'073-095-100-191-DST-AIDS'!K35+'SO 090 -CEREST  CRST'!K35+'SO113 REABILITAÇÃO FISICA'!K35+'S0041-ZOONOSES'!K35+'ALMOX.- ACERTOS'!K35+'039-072-SAMU'!K35</f>
        <v>79747.31</v>
      </c>
      <c r="L35" s="12">
        <f>'030-COORD. INFORM.'!L35+'140-FARMACIA POP. NORTE'!L35+'037-FARMACIA POP. LESTE'!L35+'245-CAC UAC'!L35+'254-ALMOXARIFADO'!L35+'255-TRANSPORTE'!L35+'265-MANUTENCAO'!L35+'275-CSRT'!L35+'276-ADM. PESSOAL-RH'!L35+'277-CETS'!L35+'289-291-292e293 -FMS'!L35+'GRAFICA SAUDE'!L35+'073-095-100-191-DST-AIDS'!L35+'SO 090 -CEREST  CRST'!L35+'SO113 REABILITAÇÃO FISICA'!L35+'S0041-ZOONOSES'!L35+'ALMOX.- ACERTOS'!L35+'039-072-SAMU'!L35</f>
        <v>79747.31</v>
      </c>
      <c r="M35" s="12">
        <f>'030-COORD. INFORM.'!M35+'140-FARMACIA POP. NORTE'!M35+'037-FARMACIA POP. LESTE'!M35+'245-CAC UAC'!M35+'254-ALMOXARIFADO'!M35+'255-TRANSPORTE'!M35+'265-MANUTENCAO'!M35+'275-CSRT'!M35+'276-ADM. PESSOAL-RH'!M35+'277-CETS'!M35+'289-291-292e293 -FMS'!M35+'GRAFICA SAUDE'!M35+'073-095-100-191-DST-AIDS'!M35+'SO 090 -CEREST  CRST'!M35+'SO113 REABILITAÇÃO FISICA'!M35+'S0041-ZOONOSES'!M35+'ALMOX.- ACERTOS'!M35+'039-072-SAMU'!M35</f>
        <v>79747.31</v>
      </c>
      <c r="N35" s="12">
        <f>'030-COORD. INFORM.'!N35+'140-FARMACIA POP. NORTE'!N35+'037-FARMACIA POP. LESTE'!N35+'245-CAC UAC'!N35+'254-ALMOXARIFADO'!N35+'255-TRANSPORTE'!N35+'265-MANUTENCAO'!N35+'275-CSRT'!N35+'276-ADM. PESSOAL-RH'!N35+'277-CETS'!N35+'289-291-292e293 -FMS'!N35+'GRAFICA SAUDE'!N35+'073-095-100-191-DST-AIDS'!N35+'SO 090 -CEREST  CRST'!N35+'SO113 REABILITAÇÃO FISICA'!N35+'S0041-ZOONOSES'!N35+'ALMOX.- ACERTOS'!N35+'039-072-SAMU'!N35</f>
        <v>79747.31</v>
      </c>
    </row>
    <row r="36" spans="2:14" ht="12.75">
      <c r="B36" s="11" t="s">
        <v>25</v>
      </c>
      <c r="C36" s="12">
        <f>'030-COORD. INFORM.'!C36+'140-FARMACIA POP. NORTE'!C36+'037-FARMACIA POP. LESTE'!C36+'245-CAC UAC'!C36+'254-ALMOXARIFADO'!C36+'255-TRANSPORTE'!C36+'265-MANUTENCAO'!C36+'275-CSRT'!C36+'276-ADM. PESSOAL-RH'!C36+'277-CETS'!C36+'289-291-292e293 -FMS'!C36+'GRAFICA SAUDE'!C36+'073-095-100-191-DST-AIDS'!C36+'SO 090 -CEREST  CRST'!C36+'SO113 REABILITAÇÃO FISICA'!C36+'S0041-ZOONOSES'!C36+'ALMOX.- ACERTOS'!C36+'039-072-SAMU'!C36</f>
        <v>24.3</v>
      </c>
      <c r="D36" s="12">
        <f>'030-COORD. INFORM.'!D36+'140-FARMACIA POP. NORTE'!D36+'037-FARMACIA POP. LESTE'!D36+'245-CAC UAC'!D36+'254-ALMOXARIFADO'!D36+'255-TRANSPORTE'!D36+'265-MANUTENCAO'!D36+'275-CSRT'!D36+'276-ADM. PESSOAL-RH'!D36+'277-CETS'!D36+'289-291-292e293 -FMS'!D36+'GRAFICA SAUDE'!D36+'073-095-100-191-DST-AIDS'!D36+'SO 090 -CEREST  CRST'!D36+'SO113 REABILITAÇÃO FISICA'!D36+'S0041-ZOONOSES'!D36+'ALMOX.- ACERTOS'!D36+'039-072-SAMU'!D36</f>
        <v>7.71</v>
      </c>
      <c r="E36" s="12">
        <f>'030-COORD. INFORM.'!E36+'140-FARMACIA POP. NORTE'!E36+'037-FARMACIA POP. LESTE'!E36+'245-CAC UAC'!E36+'254-ALMOXARIFADO'!E36+'255-TRANSPORTE'!E36+'265-MANUTENCAO'!E36+'275-CSRT'!E36+'276-ADM. PESSOAL-RH'!E36+'277-CETS'!E36+'289-291-292e293 -FMS'!E36+'GRAFICA SAUDE'!E36+'073-095-100-191-DST-AIDS'!E36+'SO 090 -CEREST  CRST'!E36+'SO113 REABILITAÇÃO FISICA'!E36+'S0041-ZOONOSES'!E36+'ALMOX.- ACERTOS'!E36+'039-072-SAMU'!E36</f>
        <v>0</v>
      </c>
      <c r="F36" s="12">
        <f>'030-COORD. INFORM.'!F36+'140-FARMACIA POP. NORTE'!F36+'037-FARMACIA POP. LESTE'!F36+'245-CAC UAC'!F36+'254-ALMOXARIFADO'!F36+'255-TRANSPORTE'!F36+'265-MANUTENCAO'!F36+'275-CSRT'!F36+'276-ADM. PESSOAL-RH'!F36+'277-CETS'!F36+'289-291-292e293 -FMS'!F36+'GRAFICA SAUDE'!F36+'073-095-100-191-DST-AIDS'!F36+'SO 090 -CEREST  CRST'!F36+'SO113 REABILITAÇÃO FISICA'!F36+'S0041-ZOONOSES'!F36+'ALMOX.- ACERTOS'!F36+'039-072-SAMU'!F36</f>
        <v>0</v>
      </c>
      <c r="G36" s="12">
        <f>'030-COORD. INFORM.'!G36+'140-FARMACIA POP. NORTE'!G36+'037-FARMACIA POP. LESTE'!G36+'245-CAC UAC'!G36+'254-ALMOXARIFADO'!G36+'255-TRANSPORTE'!G36+'265-MANUTENCAO'!G36+'275-CSRT'!G36+'276-ADM. PESSOAL-RH'!G36+'277-CETS'!G36+'289-291-292e293 -FMS'!G36+'GRAFICA SAUDE'!G36+'073-095-100-191-DST-AIDS'!G36+'SO 090 -CEREST  CRST'!G36+'SO113 REABILITAÇÃO FISICA'!G36+'S0041-ZOONOSES'!G36+'ALMOX.- ACERTOS'!G36+'039-072-SAMU'!G36</f>
        <v>13.57</v>
      </c>
      <c r="H36" s="12">
        <f>'030-COORD. INFORM.'!H36+'140-FARMACIA POP. NORTE'!H36+'037-FARMACIA POP. LESTE'!H36+'245-CAC UAC'!H36+'254-ALMOXARIFADO'!H36+'255-TRANSPORTE'!H36+'265-MANUTENCAO'!H36+'275-CSRT'!H36+'276-ADM. PESSOAL-RH'!H36+'277-CETS'!H36+'289-291-292e293 -FMS'!H36+'GRAFICA SAUDE'!H36+'073-095-100-191-DST-AIDS'!H36+'SO 090 -CEREST  CRST'!H36+'SO113 REABILITAÇÃO FISICA'!H36+'S0041-ZOONOSES'!H36+'ALMOX.- ACERTOS'!H36+'039-072-SAMU'!H36</f>
        <v>0</v>
      </c>
      <c r="I36" s="12">
        <f>'030-COORD. INFORM.'!I36+'140-FARMACIA POP. NORTE'!I36+'037-FARMACIA POP. LESTE'!I36+'245-CAC UAC'!I36+'254-ALMOXARIFADO'!I36+'255-TRANSPORTE'!I36+'265-MANUTENCAO'!I36+'275-CSRT'!I36+'276-ADM. PESSOAL-RH'!I36+'277-CETS'!I36+'289-291-292e293 -FMS'!I36+'GRAFICA SAUDE'!I36+'073-095-100-191-DST-AIDS'!I36+'SO 090 -CEREST  CRST'!I36+'SO113 REABILITAÇÃO FISICA'!I36+'S0041-ZOONOSES'!I36+'ALMOX.- ACERTOS'!I36+'039-072-SAMU'!I36</f>
        <v>105.08</v>
      </c>
      <c r="J36" s="12">
        <f>'030-COORD. INFORM.'!J36+'140-FARMACIA POP. NORTE'!J36+'037-FARMACIA POP. LESTE'!J36+'245-CAC UAC'!J36+'254-ALMOXARIFADO'!J36+'255-TRANSPORTE'!J36+'265-MANUTENCAO'!J36+'275-CSRT'!J36+'276-ADM. PESSOAL-RH'!J36+'277-CETS'!J36+'289-291-292e293 -FMS'!J36+'GRAFICA SAUDE'!J36+'073-095-100-191-DST-AIDS'!J36+'SO 090 -CEREST  CRST'!J36+'SO113 REABILITAÇÃO FISICA'!J36+'S0041-ZOONOSES'!J36+'ALMOX.- ACERTOS'!J36+'039-072-SAMU'!J36</f>
        <v>15.59</v>
      </c>
      <c r="K36" s="12">
        <f>'030-COORD. INFORM.'!K36+'140-FARMACIA POP. NORTE'!K36+'037-FARMACIA POP. LESTE'!K36+'245-CAC UAC'!K36+'254-ALMOXARIFADO'!K36+'255-TRANSPORTE'!K36+'265-MANUTENCAO'!K36+'275-CSRT'!K36+'276-ADM. PESSOAL-RH'!K36+'277-CETS'!K36+'289-291-292e293 -FMS'!K36+'GRAFICA SAUDE'!K36+'073-095-100-191-DST-AIDS'!K36+'SO 090 -CEREST  CRST'!K36+'SO113 REABILITAÇÃO FISICA'!K36+'S0041-ZOONOSES'!K36+'ALMOX.- ACERTOS'!K36+'039-072-SAMU'!K36</f>
        <v>126.83000000000001</v>
      </c>
      <c r="L36" s="12">
        <f>'030-COORD. INFORM.'!L36+'140-FARMACIA POP. NORTE'!L36+'037-FARMACIA POP. LESTE'!L36+'245-CAC UAC'!L36+'254-ALMOXARIFADO'!L36+'255-TRANSPORTE'!L36+'265-MANUTENCAO'!L36+'275-CSRT'!L36+'276-ADM. PESSOAL-RH'!L36+'277-CETS'!L36+'289-291-292e293 -FMS'!L36+'GRAFICA SAUDE'!L36+'073-095-100-191-DST-AIDS'!L36+'SO 090 -CEREST  CRST'!L36+'SO113 REABILITAÇÃO FISICA'!L36+'S0041-ZOONOSES'!L36+'ALMOX.- ACERTOS'!L36+'039-072-SAMU'!L36</f>
        <v>39.89</v>
      </c>
      <c r="M36" s="12">
        <f>'030-COORD. INFORM.'!M36+'140-FARMACIA POP. NORTE'!M36+'037-FARMACIA POP. LESTE'!M36+'245-CAC UAC'!M36+'254-ALMOXARIFADO'!M36+'255-TRANSPORTE'!M36+'265-MANUTENCAO'!M36+'275-CSRT'!M36+'276-ADM. PESSOAL-RH'!M36+'277-CETS'!M36+'289-291-292e293 -FMS'!M36+'GRAFICA SAUDE'!M36+'073-095-100-191-DST-AIDS'!M36+'SO 090 -CEREST  CRST'!M36+'SO113 REABILITAÇÃO FISICA'!M36+'S0041-ZOONOSES'!M36+'ALMOX.- ACERTOS'!M36+'039-072-SAMU'!M36</f>
        <v>34.29</v>
      </c>
      <c r="N36" s="12">
        <f>'030-COORD. INFORM.'!N36+'140-FARMACIA POP. NORTE'!N36+'037-FARMACIA POP. LESTE'!N36+'245-CAC UAC'!N36+'254-ALMOXARIFADO'!N36+'255-TRANSPORTE'!N36+'265-MANUTENCAO'!N36+'275-CSRT'!N36+'276-ADM. PESSOAL-RH'!N36+'277-CETS'!N36+'289-291-292e293 -FMS'!N36+'GRAFICA SAUDE'!N36+'073-095-100-191-DST-AIDS'!N36+'SO 090 -CEREST  CRST'!N36+'SO113 REABILITAÇÃO FISICA'!N36+'S0041-ZOONOSES'!N36+'ALMOX.- ACERTOS'!N36+'039-072-SAMU'!N36</f>
        <v>560.05</v>
      </c>
    </row>
    <row r="37" spans="2:14" ht="12.75">
      <c r="B37" s="11" t="s">
        <v>26</v>
      </c>
      <c r="C37" s="12">
        <f>'030-COORD. INFORM.'!C37+'140-FARMACIA POP. NORTE'!C37+'037-FARMACIA POP. LESTE'!C37+'245-CAC UAC'!C37+'254-ALMOXARIFADO'!C37+'255-TRANSPORTE'!C37+'265-MANUTENCAO'!C37+'275-CSRT'!C37+'276-ADM. PESSOAL-RH'!C37+'277-CETS'!C37+'289-291-292e293 -FMS'!C37+'GRAFICA SAUDE'!C37+'073-095-100-191-DST-AIDS'!C37+'SO 090 -CEREST  CRST'!C37+'SO113 REABILITAÇÃO FISICA'!C37+'S0041-ZOONOSES'!C37+'ALMOX.- ACERTOS'!C37+'039-072-SAMU'!C37</f>
        <v>114</v>
      </c>
      <c r="D37" s="12">
        <f>'030-COORD. INFORM.'!D37+'140-FARMACIA POP. NORTE'!D37+'037-FARMACIA POP. LESTE'!D37+'245-CAC UAC'!D37+'254-ALMOXARIFADO'!D37+'255-TRANSPORTE'!D37+'265-MANUTENCAO'!D37+'275-CSRT'!D37+'276-ADM. PESSOAL-RH'!D37+'277-CETS'!D37+'289-291-292e293 -FMS'!D37+'GRAFICA SAUDE'!D37+'073-095-100-191-DST-AIDS'!D37+'SO 090 -CEREST  CRST'!D37+'SO113 REABILITAÇÃO FISICA'!D37+'S0041-ZOONOSES'!D37+'ALMOX.- ACERTOS'!D37+'039-072-SAMU'!D37</f>
        <v>146.32</v>
      </c>
      <c r="E37" s="12">
        <f>'030-COORD. INFORM.'!E37+'140-FARMACIA POP. NORTE'!E37+'037-FARMACIA POP. LESTE'!E37+'245-CAC UAC'!E37+'254-ALMOXARIFADO'!E37+'255-TRANSPORTE'!E37+'265-MANUTENCAO'!E37+'275-CSRT'!E37+'276-ADM. PESSOAL-RH'!E37+'277-CETS'!E37+'289-291-292e293 -FMS'!E37+'GRAFICA SAUDE'!E37+'073-095-100-191-DST-AIDS'!E37+'SO 090 -CEREST  CRST'!E37+'SO113 REABILITAÇÃO FISICA'!E37+'S0041-ZOONOSES'!E37+'ALMOX.- ACERTOS'!E37+'039-072-SAMU'!E37</f>
        <v>283.12</v>
      </c>
      <c r="F37" s="12">
        <f>'030-COORD. INFORM.'!F37+'140-FARMACIA POP. NORTE'!F37+'037-FARMACIA POP. LESTE'!F37+'245-CAC UAC'!F37+'254-ALMOXARIFADO'!F37+'255-TRANSPORTE'!F37+'265-MANUTENCAO'!F37+'275-CSRT'!F37+'276-ADM. PESSOAL-RH'!F37+'277-CETS'!F37+'289-291-292e293 -FMS'!F37+'GRAFICA SAUDE'!F37+'073-095-100-191-DST-AIDS'!F37+'SO 090 -CEREST  CRST'!F37+'SO113 REABILITAÇÃO FISICA'!F37+'S0041-ZOONOSES'!F37+'ALMOX.- ACERTOS'!F37+'039-072-SAMU'!F37</f>
        <v>8079</v>
      </c>
      <c r="G37" s="12">
        <f>'030-COORD. INFORM.'!G37+'140-FARMACIA POP. NORTE'!G37+'037-FARMACIA POP. LESTE'!G37+'245-CAC UAC'!G37+'254-ALMOXARIFADO'!G37+'255-TRANSPORTE'!G37+'265-MANUTENCAO'!G37+'275-CSRT'!G37+'276-ADM. PESSOAL-RH'!G37+'277-CETS'!G37+'289-291-292e293 -FMS'!G37+'GRAFICA SAUDE'!G37+'073-095-100-191-DST-AIDS'!G37+'SO 090 -CEREST  CRST'!G37+'SO113 REABILITAÇÃO FISICA'!G37+'S0041-ZOONOSES'!G37+'ALMOX.- ACERTOS'!G37+'039-072-SAMU'!G37</f>
        <v>114</v>
      </c>
      <c r="H37" s="12">
        <f>'030-COORD. INFORM.'!H37+'140-FARMACIA POP. NORTE'!H37+'037-FARMACIA POP. LESTE'!H37+'245-CAC UAC'!H37+'254-ALMOXARIFADO'!H37+'255-TRANSPORTE'!H37+'265-MANUTENCAO'!H37+'275-CSRT'!H37+'276-ADM. PESSOAL-RH'!H37+'277-CETS'!H37+'289-291-292e293 -FMS'!H37+'GRAFICA SAUDE'!H37+'073-095-100-191-DST-AIDS'!H37+'SO 090 -CEREST  CRST'!H37+'SO113 REABILITAÇÃO FISICA'!H37+'S0041-ZOONOSES'!H37+'ALMOX.- ACERTOS'!H37+'039-072-SAMU'!H37</f>
        <v>228</v>
      </c>
      <c r="I37" s="12">
        <f>'030-COORD. INFORM.'!I37+'140-FARMACIA POP. NORTE'!I37+'037-FARMACIA POP. LESTE'!I37+'245-CAC UAC'!I37+'254-ALMOXARIFADO'!I37+'255-TRANSPORTE'!I37+'265-MANUTENCAO'!I37+'275-CSRT'!I37+'276-ADM. PESSOAL-RH'!I37+'277-CETS'!I37+'289-291-292e293 -FMS'!I37+'GRAFICA SAUDE'!I37+'073-095-100-191-DST-AIDS'!I37+'SO 090 -CEREST  CRST'!I37+'SO113 REABILITAÇÃO FISICA'!I37+'S0041-ZOONOSES'!I37+'ALMOX.- ACERTOS'!I37+'039-072-SAMU'!I37</f>
        <v>55.11</v>
      </c>
      <c r="J37" s="12">
        <f>'030-COORD. INFORM.'!J37+'140-FARMACIA POP. NORTE'!J37+'037-FARMACIA POP. LESTE'!J37+'245-CAC UAC'!J37+'254-ALMOXARIFADO'!J37+'255-TRANSPORTE'!J37+'265-MANUTENCAO'!J37+'275-CSRT'!J37+'276-ADM. PESSOAL-RH'!J37+'277-CETS'!J37+'289-291-292e293 -FMS'!J37+'GRAFICA SAUDE'!J37+'073-095-100-191-DST-AIDS'!J37+'SO 090 -CEREST  CRST'!J37+'SO113 REABILITAÇÃO FISICA'!J37+'S0041-ZOONOSES'!J37+'ALMOX.- ACERTOS'!J37+'039-072-SAMU'!J37</f>
        <v>0</v>
      </c>
      <c r="K37" s="12">
        <f>'030-COORD. INFORM.'!K37+'140-FARMACIA POP. NORTE'!K37+'037-FARMACIA POP. LESTE'!K37+'245-CAC UAC'!K37+'254-ALMOXARIFADO'!K37+'255-TRANSPORTE'!K37+'265-MANUTENCAO'!K37+'275-CSRT'!K37+'276-ADM. PESSOAL-RH'!K37+'277-CETS'!K37+'289-291-292e293 -FMS'!K37+'GRAFICA SAUDE'!K37+'073-095-100-191-DST-AIDS'!K37+'SO 090 -CEREST  CRST'!K37+'SO113 REABILITAÇÃO FISICA'!K37+'S0041-ZOONOSES'!K37+'ALMOX.- ACERTOS'!K37+'039-072-SAMU'!K37</f>
        <v>0</v>
      </c>
      <c r="L37" s="12">
        <f>'030-COORD. INFORM.'!L37+'140-FARMACIA POP. NORTE'!L37+'037-FARMACIA POP. LESTE'!L37+'245-CAC UAC'!L37+'254-ALMOXARIFADO'!L37+'255-TRANSPORTE'!L37+'265-MANUTENCAO'!L37+'275-CSRT'!L37+'276-ADM. PESSOAL-RH'!L37+'277-CETS'!L37+'289-291-292e293 -FMS'!L37+'GRAFICA SAUDE'!L37+'073-095-100-191-DST-AIDS'!L37+'SO 090 -CEREST  CRST'!L37+'SO113 REABILITAÇÃO FISICA'!L37+'S0041-ZOONOSES'!L37+'ALMOX.- ACERTOS'!L37+'039-072-SAMU'!L37</f>
        <v>7432.8</v>
      </c>
      <c r="M37" s="12">
        <f>'030-COORD. INFORM.'!M37+'140-FARMACIA POP. NORTE'!M37+'037-FARMACIA POP. LESTE'!M37+'245-CAC UAC'!M37+'254-ALMOXARIFADO'!M37+'255-TRANSPORTE'!M37+'265-MANUTENCAO'!M37+'275-CSRT'!M37+'276-ADM. PESSOAL-RH'!M37+'277-CETS'!M37+'289-291-292e293 -FMS'!M37+'GRAFICA SAUDE'!M37+'073-095-100-191-DST-AIDS'!M37+'SO 090 -CEREST  CRST'!M37+'SO113 REABILITAÇÃO FISICA'!M37+'S0041-ZOONOSES'!M37+'ALMOX.- ACERTOS'!M37+'039-072-SAMU'!M37</f>
        <v>0</v>
      </c>
      <c r="N37" s="12">
        <f>'030-COORD. INFORM.'!N37+'140-FARMACIA POP. NORTE'!N37+'037-FARMACIA POP. LESTE'!N37+'245-CAC UAC'!N37+'254-ALMOXARIFADO'!N37+'255-TRANSPORTE'!N37+'265-MANUTENCAO'!N37+'275-CSRT'!N37+'276-ADM. PESSOAL-RH'!N37+'277-CETS'!N37+'289-291-292e293 -FMS'!N37+'GRAFICA SAUDE'!N37+'073-095-100-191-DST-AIDS'!N37+'SO 090 -CEREST  CRST'!N37+'SO113 REABILITAÇÃO FISICA'!N37+'S0041-ZOONOSES'!N37+'ALMOX.- ACERTOS'!N37+'039-072-SAMU'!N37</f>
        <v>0</v>
      </c>
    </row>
    <row r="38" spans="2:14" ht="12.75">
      <c r="B38" s="11" t="s">
        <v>27</v>
      </c>
      <c r="C38" s="12">
        <f>'030-COORD. INFORM.'!C38+'140-FARMACIA POP. NORTE'!C38+'037-FARMACIA POP. LESTE'!C38+'245-CAC UAC'!C38+'254-ALMOXARIFADO'!C38+'255-TRANSPORTE'!C38+'265-MANUTENCAO'!C38+'275-CSRT'!C38+'276-ADM. PESSOAL-RH'!C38+'277-CETS'!C38+'289-291-292e293 -FMS'!C38+'GRAFICA SAUDE'!C38+'073-095-100-191-DST-AIDS'!C38+'SO 090 -CEREST  CRST'!C38+'SO113 REABILITAÇÃO FISICA'!C38+'S0041-ZOONOSES'!C38+'ALMOX.- ACERTOS'!C38+'039-072-SAMU'!C38</f>
        <v>2468795.64</v>
      </c>
      <c r="D38" s="12">
        <f>'030-COORD. INFORM.'!D38+'140-FARMACIA POP. NORTE'!D38+'037-FARMACIA POP. LESTE'!D38+'245-CAC UAC'!D38+'254-ALMOXARIFADO'!D38+'255-TRANSPORTE'!D38+'265-MANUTENCAO'!D38+'275-CSRT'!D38+'276-ADM. PESSOAL-RH'!D38+'277-CETS'!D38+'289-291-292e293 -FMS'!D38+'GRAFICA SAUDE'!D38+'073-095-100-191-DST-AIDS'!D38+'SO 090 -CEREST  CRST'!D38+'SO113 REABILITAÇÃO FISICA'!D38+'S0041-ZOONOSES'!D38+'ALMOX.- ACERTOS'!D38+'039-072-SAMU'!D38</f>
        <v>2382977.34</v>
      </c>
      <c r="E38" s="12">
        <f>'030-COORD. INFORM.'!E38+'140-FARMACIA POP. NORTE'!E38+'037-FARMACIA POP. LESTE'!E38+'245-CAC UAC'!E38+'254-ALMOXARIFADO'!E38+'255-TRANSPORTE'!E38+'265-MANUTENCAO'!E38+'275-CSRT'!E38+'276-ADM. PESSOAL-RH'!E38+'277-CETS'!E38+'289-291-292e293 -FMS'!E38+'GRAFICA SAUDE'!E38+'073-095-100-191-DST-AIDS'!E38+'SO 090 -CEREST  CRST'!E38+'SO113 REABILITAÇÃO FISICA'!E38+'S0041-ZOONOSES'!E38+'ALMOX.- ACERTOS'!E38+'039-072-SAMU'!E38</f>
        <v>2328638.37</v>
      </c>
      <c r="F38" s="12">
        <f>'030-COORD. INFORM.'!F38+'140-FARMACIA POP. NORTE'!F38+'037-FARMACIA POP. LESTE'!F38+'245-CAC UAC'!F38+'254-ALMOXARIFADO'!F38+'255-TRANSPORTE'!F38+'265-MANUTENCAO'!F38+'275-CSRT'!F38+'276-ADM. PESSOAL-RH'!F38+'277-CETS'!F38+'289-291-292e293 -FMS'!F38+'GRAFICA SAUDE'!F38+'073-095-100-191-DST-AIDS'!F38+'SO 090 -CEREST  CRST'!F38+'SO113 REABILITAÇÃO FISICA'!F38+'S0041-ZOONOSES'!F38+'ALMOX.- ACERTOS'!F38+'039-072-SAMU'!F38</f>
        <v>2334662.0700000003</v>
      </c>
      <c r="G38" s="12">
        <f>'030-COORD. INFORM.'!G38+'140-FARMACIA POP. NORTE'!G38+'037-FARMACIA POP. LESTE'!G38+'245-CAC UAC'!G38+'254-ALMOXARIFADO'!G38+'255-TRANSPORTE'!G38+'265-MANUTENCAO'!G38+'275-CSRT'!G38+'276-ADM. PESSOAL-RH'!G38+'277-CETS'!G38+'289-291-292e293 -FMS'!G38+'GRAFICA SAUDE'!G38+'073-095-100-191-DST-AIDS'!G38+'SO 090 -CEREST  CRST'!G38+'SO113 REABILITAÇÃO FISICA'!G38+'S0041-ZOONOSES'!G38+'ALMOX.- ACERTOS'!G38+'039-072-SAMU'!G38</f>
        <v>2323526.36</v>
      </c>
      <c r="H38" s="12">
        <f>'030-COORD. INFORM.'!H38+'140-FARMACIA POP. NORTE'!H38+'037-FARMACIA POP. LESTE'!H38+'245-CAC UAC'!H38+'254-ALMOXARIFADO'!H38+'255-TRANSPORTE'!H38+'265-MANUTENCAO'!H38+'275-CSRT'!H38+'276-ADM. PESSOAL-RH'!H38+'277-CETS'!H38+'289-291-292e293 -FMS'!H38+'GRAFICA SAUDE'!H38+'073-095-100-191-DST-AIDS'!H38+'SO 090 -CEREST  CRST'!H38+'SO113 REABILITAÇÃO FISICA'!H38+'S0041-ZOONOSES'!H38+'ALMOX.- ACERTOS'!H38+'039-072-SAMU'!H38</f>
        <v>2628755.92</v>
      </c>
      <c r="I38" s="12">
        <f>'030-COORD. INFORM.'!I38+'140-FARMACIA POP. NORTE'!I38+'037-FARMACIA POP. LESTE'!I38+'245-CAC UAC'!I38+'254-ALMOXARIFADO'!I38+'255-TRANSPORTE'!I38+'265-MANUTENCAO'!I38+'275-CSRT'!I38+'276-ADM. PESSOAL-RH'!I38+'277-CETS'!I38+'289-291-292e293 -FMS'!I38+'GRAFICA SAUDE'!I38+'073-095-100-191-DST-AIDS'!I38+'SO 090 -CEREST  CRST'!I38+'SO113 REABILITAÇÃO FISICA'!I38+'S0041-ZOONOSES'!I38+'ALMOX.- ACERTOS'!I38+'039-072-SAMU'!I38</f>
        <v>2653715.6700000004</v>
      </c>
      <c r="J38" s="12">
        <f>'030-COORD. INFORM.'!J38+'140-FARMACIA POP. NORTE'!J38+'037-FARMACIA POP. LESTE'!J38+'245-CAC UAC'!J38+'254-ALMOXARIFADO'!J38+'255-TRANSPORTE'!J38+'265-MANUTENCAO'!J38+'275-CSRT'!J38+'276-ADM. PESSOAL-RH'!J38+'277-CETS'!J38+'289-291-292e293 -FMS'!J38+'GRAFICA SAUDE'!J38+'073-095-100-191-DST-AIDS'!J38+'SO 090 -CEREST  CRST'!J38+'SO113 REABILITAÇÃO FISICA'!J38+'S0041-ZOONOSES'!J38+'ALMOX.- ACERTOS'!J38+'039-072-SAMU'!J38</f>
        <v>2447657.4</v>
      </c>
      <c r="K38" s="12">
        <f>'030-COORD. INFORM.'!K38+'140-FARMACIA POP. NORTE'!K38+'037-FARMACIA POP. LESTE'!K38+'245-CAC UAC'!K38+'254-ALMOXARIFADO'!K38+'255-TRANSPORTE'!K38+'265-MANUTENCAO'!K38+'275-CSRT'!K38+'276-ADM. PESSOAL-RH'!K38+'277-CETS'!K38+'289-291-292e293 -FMS'!K38+'GRAFICA SAUDE'!K38+'073-095-100-191-DST-AIDS'!K38+'SO 090 -CEREST  CRST'!K38+'SO113 REABILITAÇÃO FISICA'!K38+'S0041-ZOONOSES'!K38+'ALMOX.- ACERTOS'!K38+'039-072-SAMU'!K38</f>
        <v>2506995.73</v>
      </c>
      <c r="L38" s="12">
        <f>'030-COORD. INFORM.'!L38+'140-FARMACIA POP. NORTE'!L38+'037-FARMACIA POP. LESTE'!L38+'245-CAC UAC'!L38+'254-ALMOXARIFADO'!L38+'255-TRANSPORTE'!L38+'265-MANUTENCAO'!L38+'275-CSRT'!L38+'276-ADM. PESSOAL-RH'!L38+'277-CETS'!L38+'289-291-292e293 -FMS'!L38+'GRAFICA SAUDE'!L38+'073-095-100-191-DST-AIDS'!L38+'SO 090 -CEREST  CRST'!L38+'SO113 REABILITAÇÃO FISICA'!L38+'S0041-ZOONOSES'!L38+'ALMOX.- ACERTOS'!L38+'039-072-SAMU'!L38</f>
        <v>2672218.6799999997</v>
      </c>
      <c r="M38" s="12">
        <f>'030-COORD. INFORM.'!M38+'140-FARMACIA POP. NORTE'!M38+'037-FARMACIA POP. LESTE'!M38+'245-CAC UAC'!M38+'254-ALMOXARIFADO'!M38+'255-TRANSPORTE'!M38+'265-MANUTENCAO'!M38+'275-CSRT'!M38+'276-ADM. PESSOAL-RH'!M38+'277-CETS'!M38+'289-291-292e293 -FMS'!M38+'GRAFICA SAUDE'!M38+'073-095-100-191-DST-AIDS'!M38+'SO 090 -CEREST  CRST'!M38+'SO113 REABILITAÇÃO FISICA'!M38+'S0041-ZOONOSES'!M38+'ALMOX.- ACERTOS'!M38+'039-072-SAMU'!M38</f>
        <v>2629319.8100000005</v>
      </c>
      <c r="N38" s="12">
        <f>'030-COORD. INFORM.'!N38+'140-FARMACIA POP. NORTE'!N38+'037-FARMACIA POP. LESTE'!N38+'245-CAC UAC'!N38+'254-ALMOXARIFADO'!N38+'255-TRANSPORTE'!N38+'265-MANUTENCAO'!N38+'275-CSRT'!N38+'276-ADM. PESSOAL-RH'!N38+'277-CETS'!N38+'289-291-292e293 -FMS'!N38+'GRAFICA SAUDE'!N38+'073-095-100-191-DST-AIDS'!N38+'SO 090 -CEREST  CRST'!N38+'SO113 REABILITAÇÃO FISICA'!N38+'S0041-ZOONOSES'!N38+'ALMOX.- ACERTOS'!N38+'039-072-SAMU'!N38</f>
        <v>2676108.9</v>
      </c>
    </row>
    <row r="39" spans="2:14" ht="12.75">
      <c r="B39" s="11" t="s">
        <v>65</v>
      </c>
      <c r="C39" s="12">
        <f>'030-COORD. INFORM.'!C39+'140-FARMACIA POP. NORTE'!C39+'037-FARMACIA POP. LESTE'!C39+'245-CAC UAC'!C39+'254-ALMOXARIFADO'!C39+'255-TRANSPORTE'!C39+'265-MANUTENCAO'!C39+'275-CSRT'!C39+'276-ADM. PESSOAL-RH'!C39+'277-CETS'!C39+'289-291-292e293 -FMS'!C39+'GRAFICA SAUDE'!C39+'073-095-100-191-DST-AIDS'!C39+'SO 090 -CEREST  CRST'!C39+'SO113 REABILITAÇÃO FISICA'!C39+'S0041-ZOONOSES'!C39+'ALMOX.- ACERTOS'!C39+'039-072-SAMU'!C39</f>
        <v>814702.5611999999</v>
      </c>
      <c r="D39" s="12">
        <f>'030-COORD. INFORM.'!D39+'140-FARMACIA POP. NORTE'!D39+'037-FARMACIA POP. LESTE'!D39+'245-CAC UAC'!D39+'254-ALMOXARIFADO'!D39+'255-TRANSPORTE'!D39+'265-MANUTENCAO'!D39+'275-CSRT'!D39+'276-ADM. PESSOAL-RH'!D39+'277-CETS'!D39+'289-291-292e293 -FMS'!D39+'GRAFICA SAUDE'!D39+'073-095-100-191-DST-AIDS'!D39+'SO 090 -CEREST  CRST'!D39+'SO113 REABILITAÇÃO FISICA'!D39+'S0041-ZOONOSES'!D39+'ALMOX.- ACERTOS'!D39+'039-072-SAMU'!D39</f>
        <v>786382.5222</v>
      </c>
      <c r="E39" s="12">
        <f>'030-COORD. INFORM.'!E39+'140-FARMACIA POP. NORTE'!E39+'037-FARMACIA POP. LESTE'!E39+'245-CAC UAC'!E39+'254-ALMOXARIFADO'!E39+'255-TRANSPORTE'!E39+'265-MANUTENCAO'!E39+'275-CSRT'!E39+'276-ADM. PESSOAL-RH'!E39+'277-CETS'!E39+'289-291-292e293 -FMS'!E39+'GRAFICA SAUDE'!E39+'073-095-100-191-DST-AIDS'!E39+'SO 090 -CEREST  CRST'!E39+'SO113 REABILITAÇÃO FISICA'!E39+'S0041-ZOONOSES'!E39+'ALMOX.- ACERTOS'!E39+'039-072-SAMU'!E39</f>
        <v>768450.6621</v>
      </c>
      <c r="F39" s="12">
        <f>'030-COORD. INFORM.'!F39+'140-FARMACIA POP. NORTE'!F39+'037-FARMACIA POP. LESTE'!F39+'245-CAC UAC'!F39+'254-ALMOXARIFADO'!F39+'255-TRANSPORTE'!F39+'265-MANUTENCAO'!F39+'275-CSRT'!F39+'276-ADM. PESSOAL-RH'!F39+'277-CETS'!F39+'289-291-292e293 -FMS'!F39+'GRAFICA SAUDE'!F39+'073-095-100-191-DST-AIDS'!F39+'SO 090 -CEREST  CRST'!F39+'SO113 REABILITAÇÃO FISICA'!F39+'S0041-ZOONOSES'!F39+'ALMOX.- ACERTOS'!F39+'039-072-SAMU'!F39</f>
        <v>770438.4831000001</v>
      </c>
      <c r="G39" s="12">
        <f>'030-COORD. INFORM.'!G39+'140-FARMACIA POP. NORTE'!G39+'037-FARMACIA POP. LESTE'!G39+'245-CAC UAC'!G39+'254-ALMOXARIFADO'!G39+'255-TRANSPORTE'!G39+'265-MANUTENCAO'!G39+'275-CSRT'!G39+'276-ADM. PESSOAL-RH'!G39+'277-CETS'!G39+'289-291-292e293 -FMS'!G39+'GRAFICA SAUDE'!G39+'073-095-100-191-DST-AIDS'!G39+'SO 090 -CEREST  CRST'!G39+'SO113 REABILITAÇÃO FISICA'!G39+'S0041-ZOONOSES'!G39+'ALMOX.- ACERTOS'!G39+'039-072-SAMU'!G39</f>
        <v>807505.6628</v>
      </c>
      <c r="H39" s="12">
        <f>'030-COORD. INFORM.'!H39+'140-FARMACIA POP. NORTE'!H39+'037-FARMACIA POP. LESTE'!H39+'245-CAC UAC'!H39+'254-ALMOXARIFADO'!H39+'255-TRANSPORTE'!H39+'265-MANUTENCAO'!H39+'275-CSRT'!H39+'276-ADM. PESSOAL-RH'!H39+'277-CETS'!H39+'289-291-292e293 -FMS'!H39+'GRAFICA SAUDE'!H39+'073-095-100-191-DST-AIDS'!H39+'SO 090 -CEREST  CRST'!H39+'SO113 REABILITAÇÃO FISICA'!H39+'S0041-ZOONOSES'!H39+'ALMOX.- ACERTOS'!H39+'039-072-SAMU'!H39</f>
        <v>867489.4536000001</v>
      </c>
      <c r="I39" s="12">
        <f>'030-COORD. INFORM.'!I39+'140-FARMACIA POP. NORTE'!I39+'037-FARMACIA POP. LESTE'!I39+'245-CAC UAC'!I39+'254-ALMOXARIFADO'!I39+'255-TRANSPORTE'!I39+'265-MANUTENCAO'!I39+'275-CSRT'!I39+'276-ADM. PESSOAL-RH'!I39+'277-CETS'!I39+'289-291-292e293 -FMS'!I39+'GRAFICA SAUDE'!I39+'073-095-100-191-DST-AIDS'!I39+'SO 090 -CEREST  CRST'!I39+'SO113 REABILITAÇÃO FISICA'!I39+'S0041-ZOONOSES'!I39+'ALMOX.- ACERTOS'!I39+'039-072-SAMU'!I39</f>
        <v>875726.1711</v>
      </c>
      <c r="J39" s="12">
        <f>'030-COORD. INFORM.'!J39+'140-FARMACIA POP. NORTE'!J39+'037-FARMACIA POP. LESTE'!J39+'245-CAC UAC'!J39+'254-ALMOXARIFADO'!J39+'255-TRANSPORTE'!J39+'265-MANUTENCAO'!J39+'275-CSRT'!J39+'276-ADM. PESSOAL-RH'!J39+'277-CETS'!J39+'289-291-292e293 -FMS'!J39+'GRAFICA SAUDE'!J39+'073-095-100-191-DST-AIDS'!J39+'SO 090 -CEREST  CRST'!J39+'SO113 REABILITAÇÃO FISICA'!J39+'S0041-ZOONOSES'!J39+'ALMOX.- ACERTOS'!J39+'039-072-SAMU'!J39</f>
        <v>778648.1585</v>
      </c>
      <c r="K39" s="12">
        <f>'030-COORD. INFORM.'!K39+'140-FARMACIA POP. NORTE'!K39+'037-FARMACIA POP. LESTE'!K39+'245-CAC UAC'!K39+'254-ALMOXARIFADO'!K39+'255-TRANSPORTE'!K39+'265-MANUTENCAO'!K39+'275-CSRT'!K39+'276-ADM. PESSOAL-RH'!K39+'277-CETS'!K39+'289-291-292e293 -FMS'!K39+'GRAFICA SAUDE'!K39+'073-095-100-191-DST-AIDS'!K39+'SO 090 -CEREST  CRST'!K39+'SO113 REABILITAÇÃO FISICA'!K39+'S0041-ZOONOSES'!K39+'ALMOX.- ACERTOS'!K39+'039-072-SAMU'!K39</f>
        <v>827308.5909</v>
      </c>
      <c r="L39" s="12">
        <f>'030-COORD. INFORM.'!L39+'140-FARMACIA POP. NORTE'!L39+'037-FARMACIA POP. LESTE'!L39+'245-CAC UAC'!L39+'254-ALMOXARIFADO'!L39+'255-TRANSPORTE'!L39+'265-MANUTENCAO'!L39+'275-CSRT'!L39+'276-ADM. PESSOAL-RH'!L39+'277-CETS'!L39+'289-291-292e293 -FMS'!L39+'GRAFICA SAUDE'!L39+'073-095-100-191-DST-AIDS'!L39+'SO 090 -CEREST  CRST'!L39+'SO113 REABILITAÇÃO FISICA'!L39+'S0041-ZOONOSES'!L39+'ALMOX.- ACERTOS'!L39+'039-072-SAMU'!L39</f>
        <v>881832.1644000001</v>
      </c>
      <c r="M39" s="12">
        <f>'030-COORD. INFORM.'!M39+'140-FARMACIA POP. NORTE'!M39+'037-FARMACIA POP. LESTE'!M39+'245-CAC UAC'!M39+'254-ALMOXARIFADO'!M39+'255-TRANSPORTE'!M39+'265-MANUTENCAO'!M39+'275-CSRT'!M39+'276-ADM. PESSOAL-RH'!M39+'277-CETS'!M39+'289-291-292e293 -FMS'!M39+'GRAFICA SAUDE'!M39+'073-095-100-191-DST-AIDS'!M39+'SO 090 -CEREST  CRST'!M39+'SO113 REABILITAÇÃO FISICA'!M39+'S0041-ZOONOSES'!M39+'ALMOX.- ACERTOS'!M39+'039-072-SAMU'!M39</f>
        <v>867675.5373</v>
      </c>
      <c r="N39" s="12">
        <f>'030-COORD. INFORM.'!N39+'140-FARMACIA POP. NORTE'!N39+'037-FARMACIA POP. LESTE'!N39+'245-CAC UAC'!N39+'254-ALMOXARIFADO'!N39+'255-TRANSPORTE'!N39+'265-MANUTENCAO'!N39+'275-CSRT'!N39+'276-ADM. PESSOAL-RH'!N39+'277-CETS'!N39+'289-291-292e293 -FMS'!N39+'GRAFICA SAUDE'!N39+'073-095-100-191-DST-AIDS'!N39+'SO 090 -CEREST  CRST'!N39+'SO113 REABILITAÇÃO FISICA'!N39+'S0041-ZOONOSES'!N39+'ALMOX.- ACERTOS'!N39+'039-072-SAMU'!N39</f>
        <v>883115.9370000002</v>
      </c>
    </row>
    <row r="40" spans="2:14" ht="12.75">
      <c r="B40" s="11" t="s">
        <v>36</v>
      </c>
      <c r="C40" s="12">
        <f>'030-COORD. INFORM.'!C40+'140-FARMACIA POP. NORTE'!C40+'037-FARMACIA POP. LESTE'!C40+'245-CAC UAC'!C40+'254-ALMOXARIFADO'!C40+'255-TRANSPORTE'!C40+'265-MANUTENCAO'!C40+'275-CSRT'!C40+'276-ADM. PESSOAL-RH'!C40+'277-CETS'!C40+'289-291-292e293 -FMS'!C40+'GRAFICA SAUDE'!C40+'073-095-100-191-DST-AIDS'!C40+'SO 090 -CEREST  CRST'!C40+'SO113 REABILITAÇÃO FISICA'!C40+'S0041-ZOONOSES'!C40+'ALMOX.- ACERTOS'!C40+'039-072-SAMU'!C40</f>
        <v>770102.6799999999</v>
      </c>
      <c r="D40" s="12">
        <f>'030-COORD. INFORM.'!D40+'140-FARMACIA POP. NORTE'!D40+'037-FARMACIA POP. LESTE'!D40+'245-CAC UAC'!D40+'254-ALMOXARIFADO'!D40+'255-TRANSPORTE'!D40+'265-MANUTENCAO'!D40+'275-CSRT'!D40+'276-ADM. PESSOAL-RH'!D40+'277-CETS'!D40+'289-291-292e293 -FMS'!D40+'GRAFICA SAUDE'!D40+'073-095-100-191-DST-AIDS'!D40+'SO 090 -CEREST  CRST'!D40+'SO113 REABILITAÇÃO FISICA'!D40+'S0041-ZOONOSES'!D40+'ALMOX.- ACERTOS'!D40+'039-072-SAMU'!D40</f>
        <v>733657.5</v>
      </c>
      <c r="E40" s="12">
        <f>'030-COORD. INFORM.'!E40+'140-FARMACIA POP. NORTE'!E40+'037-FARMACIA POP. LESTE'!E40+'245-CAC UAC'!E40+'254-ALMOXARIFADO'!E40+'255-TRANSPORTE'!E40+'265-MANUTENCAO'!E40+'275-CSRT'!E40+'276-ADM. PESSOAL-RH'!E40+'277-CETS'!E40+'289-291-292e293 -FMS'!E40+'GRAFICA SAUDE'!E40+'073-095-100-191-DST-AIDS'!E40+'SO 090 -CEREST  CRST'!E40+'SO113 REABILITAÇÃO FISICA'!E40+'S0041-ZOONOSES'!E40+'ALMOX.- ACERTOS'!E40+'039-072-SAMU'!E40</f>
        <v>710516.8</v>
      </c>
      <c r="F40" s="12">
        <f>'030-COORD. INFORM.'!F40+'140-FARMACIA POP. NORTE'!F40+'037-FARMACIA POP. LESTE'!F40+'245-CAC UAC'!F40+'254-ALMOXARIFADO'!F40+'255-TRANSPORTE'!F40+'265-MANUTENCAO'!F40+'275-CSRT'!F40+'276-ADM. PESSOAL-RH'!F40+'277-CETS'!F40+'289-291-292e293 -FMS'!F40+'GRAFICA SAUDE'!F40+'073-095-100-191-DST-AIDS'!F40+'SO 090 -CEREST  CRST'!F40+'SO113 REABILITAÇÃO FISICA'!F40+'S0041-ZOONOSES'!F40+'ALMOX.- ACERTOS'!F40+'039-072-SAMU'!F40</f>
        <v>705403.54</v>
      </c>
      <c r="G40" s="12">
        <f>'030-COORD. INFORM.'!G40+'140-FARMACIA POP. NORTE'!G40+'037-FARMACIA POP. LESTE'!G40+'245-CAC UAC'!G40+'254-ALMOXARIFADO'!G40+'255-TRANSPORTE'!G40+'265-MANUTENCAO'!G40+'275-CSRT'!G40+'276-ADM. PESSOAL-RH'!G40+'277-CETS'!G40+'289-291-292e293 -FMS'!G40+'GRAFICA SAUDE'!G40+'073-095-100-191-DST-AIDS'!G40+'SO 090 -CEREST  CRST'!G40+'SO113 REABILITAÇÃO FISICA'!G40+'S0041-ZOONOSES'!G40+'ALMOX.- ACERTOS'!G40+'039-072-SAMU'!G40</f>
        <v>676643.56</v>
      </c>
      <c r="H40" s="12">
        <f>'030-COORD. INFORM.'!H40+'140-FARMACIA POP. NORTE'!H40+'037-FARMACIA POP. LESTE'!H40+'245-CAC UAC'!H40+'254-ALMOXARIFADO'!H40+'255-TRANSPORTE'!H40+'265-MANUTENCAO'!H40+'275-CSRT'!H40+'276-ADM. PESSOAL-RH'!H40+'277-CETS'!H40+'289-291-292e293 -FMS'!H40+'GRAFICA SAUDE'!H40+'073-095-100-191-DST-AIDS'!H40+'SO 090 -CEREST  CRST'!H40+'SO113 REABILITAÇÃO FISICA'!H40+'S0041-ZOONOSES'!H40+'ALMOX.- ACERTOS'!H40+'039-072-SAMU'!H40</f>
        <v>688870.3</v>
      </c>
      <c r="I40" s="12">
        <f>'030-COORD. INFORM.'!I40+'140-FARMACIA POP. NORTE'!I40+'037-FARMACIA POP. LESTE'!I40+'245-CAC UAC'!I40+'254-ALMOXARIFADO'!I40+'255-TRANSPORTE'!I40+'265-MANUTENCAO'!I40+'275-CSRT'!I40+'276-ADM. PESSOAL-RH'!I40+'277-CETS'!I40+'289-291-292e293 -FMS'!I40+'GRAFICA SAUDE'!I40+'073-095-100-191-DST-AIDS'!I40+'SO 090 -CEREST  CRST'!I40+'SO113 REABILITAÇÃO FISICA'!I40+'S0041-ZOONOSES'!I40+'ALMOX.- ACERTOS'!I40+'039-072-SAMU'!I40</f>
        <v>516037.43000000005</v>
      </c>
      <c r="J40" s="12">
        <f>'030-COORD. INFORM.'!J40+'140-FARMACIA POP. NORTE'!J40+'037-FARMACIA POP. LESTE'!J40+'245-CAC UAC'!J40+'254-ALMOXARIFADO'!J40+'255-TRANSPORTE'!J40+'265-MANUTENCAO'!J40+'275-CSRT'!J40+'276-ADM. PESSOAL-RH'!J40+'277-CETS'!J40+'289-291-292e293 -FMS'!J40+'GRAFICA SAUDE'!J40+'073-095-100-191-DST-AIDS'!J40+'SO 090 -CEREST  CRST'!J40+'SO113 REABILITAÇÃO FISICA'!J40+'S0041-ZOONOSES'!J40+'ALMOX.- ACERTOS'!J40+'039-072-SAMU'!J40</f>
        <v>380238.76</v>
      </c>
      <c r="K40" s="12">
        <f>'030-COORD. INFORM.'!K40+'140-FARMACIA POP. NORTE'!K40+'037-FARMACIA POP. LESTE'!K40+'245-CAC UAC'!K40+'254-ALMOXARIFADO'!K40+'255-TRANSPORTE'!K40+'265-MANUTENCAO'!K40+'275-CSRT'!K40+'276-ADM. PESSOAL-RH'!K40+'277-CETS'!K40+'289-291-292e293 -FMS'!K40+'GRAFICA SAUDE'!K40+'073-095-100-191-DST-AIDS'!K40+'SO 090 -CEREST  CRST'!K40+'SO113 REABILITAÇÃO FISICA'!K40+'S0041-ZOONOSES'!K40+'ALMOX.- ACERTOS'!K40+'039-072-SAMU'!K40</f>
        <v>390747.48</v>
      </c>
      <c r="L40" s="12">
        <f>'030-COORD. INFORM.'!L40+'140-FARMACIA POP. NORTE'!L40+'037-FARMACIA POP. LESTE'!L40+'245-CAC UAC'!L40+'254-ALMOXARIFADO'!L40+'255-TRANSPORTE'!L40+'265-MANUTENCAO'!L40+'275-CSRT'!L40+'276-ADM. PESSOAL-RH'!L40+'277-CETS'!L40+'289-291-292e293 -FMS'!L40+'GRAFICA SAUDE'!L40+'073-095-100-191-DST-AIDS'!L40+'SO 090 -CEREST  CRST'!L40+'SO113 REABILITAÇÃO FISICA'!L40+'S0041-ZOONOSES'!L40+'ALMOX.- ACERTOS'!L40+'039-072-SAMU'!L40</f>
        <v>395249.63</v>
      </c>
      <c r="M40" s="12">
        <f>'030-COORD. INFORM.'!M40+'140-FARMACIA POP. NORTE'!M40+'037-FARMACIA POP. LESTE'!M40+'245-CAC UAC'!M40+'254-ALMOXARIFADO'!M40+'255-TRANSPORTE'!M40+'265-MANUTENCAO'!M40+'275-CSRT'!M40+'276-ADM. PESSOAL-RH'!M40+'277-CETS'!M40+'289-291-292e293 -FMS'!M40+'GRAFICA SAUDE'!M40+'073-095-100-191-DST-AIDS'!M40+'SO 090 -CEREST  CRST'!M40+'SO113 REABILITAÇÃO FISICA'!M40+'S0041-ZOONOSES'!M40+'ALMOX.- ACERTOS'!M40+'039-072-SAMU'!M40</f>
        <v>449942</v>
      </c>
      <c r="N40" s="12">
        <f>'030-COORD. INFORM.'!N40+'140-FARMACIA POP. NORTE'!N40+'037-FARMACIA POP. LESTE'!N40+'245-CAC UAC'!N40+'254-ALMOXARIFADO'!N40+'255-TRANSPORTE'!N40+'265-MANUTENCAO'!N40+'275-CSRT'!N40+'276-ADM. PESSOAL-RH'!N40+'277-CETS'!N40+'289-291-292e293 -FMS'!N40+'GRAFICA SAUDE'!N40+'073-095-100-191-DST-AIDS'!N40+'SO 090 -CEREST  CRST'!N40+'SO113 REABILITAÇÃO FISICA'!N40+'S0041-ZOONOSES'!N40+'ALMOX.- ACERTOS'!N40+'039-072-SAMU'!N40</f>
        <v>479459.82</v>
      </c>
    </row>
    <row r="41" spans="2:15" ht="12.75">
      <c r="B41" s="11" t="s">
        <v>28</v>
      </c>
      <c r="C41" s="12">
        <f>'030-COORD. INFORM.'!C41+'140-FARMACIA POP. NORTE'!C41+'037-FARMACIA POP. LESTE'!C41+'245-CAC UAC'!C41+'254-ALMOXARIFADO'!C41+'255-TRANSPORTE'!C41+'265-MANUTENCAO'!C41+'275-CSRT'!C41+'276-ADM. PESSOAL-RH'!C41+'277-CETS'!C41+'289-291-292e293 -FMS'!C41+'GRAFICA SAUDE'!C41+'073-095-100-191-DST-AIDS'!C41+'SO 090 -CEREST  CRST'!C41+'SO113 REABILITAÇÃO FISICA'!C41+'S0041-ZOONOSES'!C41+'ALMOX.- ACERTOS'!C41+'039-072-SAMU'!C41</f>
        <v>11414.24</v>
      </c>
      <c r="D41" s="12">
        <f>'030-COORD. INFORM.'!D41+'140-FARMACIA POP. NORTE'!D41+'037-FARMACIA POP. LESTE'!D41+'245-CAC UAC'!D41+'254-ALMOXARIFADO'!D41+'255-TRANSPORTE'!D41+'265-MANUTENCAO'!D41+'275-CSRT'!D41+'276-ADM. PESSOAL-RH'!D41+'277-CETS'!D41+'289-291-292e293 -FMS'!D41+'GRAFICA SAUDE'!D41+'073-095-100-191-DST-AIDS'!D41+'SO 090 -CEREST  CRST'!D41+'SO113 REABILITAÇÃO FISICA'!D41+'S0041-ZOONOSES'!D41+'ALMOX.- ACERTOS'!D41+'039-072-SAMU'!D41</f>
        <v>513.66</v>
      </c>
      <c r="E41" s="12">
        <f>'030-COORD. INFORM.'!E41+'140-FARMACIA POP. NORTE'!E41+'037-FARMACIA POP. LESTE'!E41+'245-CAC UAC'!E41+'254-ALMOXARIFADO'!E41+'255-TRANSPORTE'!E41+'265-MANUTENCAO'!E41+'275-CSRT'!E41+'276-ADM. PESSOAL-RH'!E41+'277-CETS'!E41+'289-291-292e293 -FMS'!E41+'GRAFICA SAUDE'!E41+'073-095-100-191-DST-AIDS'!E41+'SO 090 -CEREST  CRST'!E41+'SO113 REABILITAÇÃO FISICA'!E41+'S0041-ZOONOSES'!E41+'ALMOX.- ACERTOS'!E41+'039-072-SAMU'!E41</f>
        <v>265.05</v>
      </c>
      <c r="F41" s="12">
        <f>'030-COORD. INFORM.'!F41+'140-FARMACIA POP. NORTE'!F41+'037-FARMACIA POP. LESTE'!F41+'245-CAC UAC'!F41+'254-ALMOXARIFADO'!F41+'255-TRANSPORTE'!F41+'265-MANUTENCAO'!F41+'275-CSRT'!F41+'276-ADM. PESSOAL-RH'!F41+'277-CETS'!F41+'289-291-292e293 -FMS'!F41+'GRAFICA SAUDE'!F41+'073-095-100-191-DST-AIDS'!F41+'SO 090 -CEREST  CRST'!F41+'SO113 REABILITAÇÃO FISICA'!F41+'S0041-ZOONOSES'!F41+'ALMOX.- ACERTOS'!F41+'039-072-SAMU'!F41</f>
        <v>7347.759999999999</v>
      </c>
      <c r="G41" s="12">
        <f>'030-COORD. INFORM.'!G41+'140-FARMACIA POP. NORTE'!G41+'037-FARMACIA POP. LESTE'!G41+'245-CAC UAC'!G41+'254-ALMOXARIFADO'!G41+'255-TRANSPORTE'!G41+'265-MANUTENCAO'!G41+'275-CSRT'!G41+'276-ADM. PESSOAL-RH'!G41+'277-CETS'!G41+'289-291-292e293 -FMS'!G41+'GRAFICA SAUDE'!G41+'073-095-100-191-DST-AIDS'!G41+'SO 090 -CEREST  CRST'!G41+'SO113 REABILITAÇÃO FISICA'!G41+'S0041-ZOONOSES'!G41+'ALMOX.- ACERTOS'!G41+'039-072-SAMU'!G41</f>
        <v>3150.28</v>
      </c>
      <c r="H41" s="12">
        <f>'030-COORD. INFORM.'!H41+'140-FARMACIA POP. NORTE'!H41+'037-FARMACIA POP. LESTE'!H41+'245-CAC UAC'!H41+'254-ALMOXARIFADO'!H41+'255-TRANSPORTE'!H41+'265-MANUTENCAO'!H41+'275-CSRT'!H41+'276-ADM. PESSOAL-RH'!H41+'277-CETS'!H41+'289-291-292e293 -FMS'!H41+'GRAFICA SAUDE'!H41+'073-095-100-191-DST-AIDS'!H41+'SO 090 -CEREST  CRST'!H41+'SO113 REABILITAÇÃO FISICA'!H41+'S0041-ZOONOSES'!H41+'ALMOX.- ACERTOS'!H41+'039-072-SAMU'!H41</f>
        <v>125.61</v>
      </c>
      <c r="I41" s="12">
        <f>'030-COORD. INFORM.'!I41+'140-FARMACIA POP. NORTE'!I41+'037-FARMACIA POP. LESTE'!I41+'245-CAC UAC'!I41+'254-ALMOXARIFADO'!I41+'255-TRANSPORTE'!I41+'265-MANUTENCAO'!I41+'275-CSRT'!I41+'276-ADM. PESSOAL-RH'!I41+'277-CETS'!I41+'289-291-292e293 -FMS'!I41+'GRAFICA SAUDE'!I41+'073-095-100-191-DST-AIDS'!I41+'SO 090 -CEREST  CRST'!I41+'SO113 REABILITAÇÃO FISICA'!I41+'S0041-ZOONOSES'!I41+'ALMOX.- ACERTOS'!I41+'039-072-SAMU'!I41</f>
        <v>190.16</v>
      </c>
      <c r="J41" s="12">
        <f>'030-COORD. INFORM.'!J41+'140-FARMACIA POP. NORTE'!J41+'037-FARMACIA POP. LESTE'!J41+'245-CAC UAC'!J41+'254-ALMOXARIFADO'!J41+'255-TRANSPORTE'!J41+'265-MANUTENCAO'!J41+'275-CSRT'!J41+'276-ADM. PESSOAL-RH'!J41+'277-CETS'!J41+'289-291-292e293 -FMS'!J41+'GRAFICA SAUDE'!J41+'073-095-100-191-DST-AIDS'!J41+'SO 090 -CEREST  CRST'!J41+'SO113 REABILITAÇÃO FISICA'!J41+'S0041-ZOONOSES'!J41+'ALMOX.- ACERTOS'!J41+'039-072-SAMU'!J41</f>
        <v>623.04</v>
      </c>
      <c r="K41" s="12">
        <f>'030-COORD. INFORM.'!K41+'140-FARMACIA POP. NORTE'!K41+'037-FARMACIA POP. LESTE'!K41+'245-CAC UAC'!K41+'254-ALMOXARIFADO'!K41+'255-TRANSPORTE'!K41+'265-MANUTENCAO'!K41+'275-CSRT'!K41+'276-ADM. PESSOAL-RH'!K41+'277-CETS'!K41+'289-291-292e293 -FMS'!K41+'GRAFICA SAUDE'!K41+'073-095-100-191-DST-AIDS'!K41+'SO 090 -CEREST  CRST'!K41+'SO113 REABILITAÇÃO FISICA'!K41+'S0041-ZOONOSES'!K41+'ALMOX.- ACERTOS'!K41+'039-072-SAMU'!K41</f>
        <v>78656.11</v>
      </c>
      <c r="L41" s="12">
        <f>'030-COORD. INFORM.'!L41+'140-FARMACIA POP. NORTE'!L41+'037-FARMACIA POP. LESTE'!L41+'245-CAC UAC'!L41+'254-ALMOXARIFADO'!L41+'255-TRANSPORTE'!L41+'265-MANUTENCAO'!L41+'275-CSRT'!L41+'276-ADM. PESSOAL-RH'!L41+'277-CETS'!L41+'289-291-292e293 -FMS'!L41+'GRAFICA SAUDE'!L41+'073-095-100-191-DST-AIDS'!L41+'SO 090 -CEREST  CRST'!L41+'SO113 REABILITAÇÃO FISICA'!L41+'S0041-ZOONOSES'!L41+'ALMOX.- ACERTOS'!L41+'039-072-SAMU'!L41</f>
        <v>2276.24</v>
      </c>
      <c r="M41" s="12">
        <f>'030-COORD. INFORM.'!M41+'140-FARMACIA POP. NORTE'!M41+'037-FARMACIA POP. LESTE'!M41+'245-CAC UAC'!M41+'254-ALMOXARIFADO'!M41+'255-TRANSPORTE'!M41+'265-MANUTENCAO'!M41+'275-CSRT'!M41+'276-ADM. PESSOAL-RH'!M41+'277-CETS'!M41+'289-291-292e293 -FMS'!M41+'GRAFICA SAUDE'!M41+'073-095-100-191-DST-AIDS'!M41+'SO 090 -CEREST  CRST'!M41+'SO113 REABILITAÇÃO FISICA'!M41+'S0041-ZOONOSES'!M41+'ALMOX.- ACERTOS'!M41+'039-072-SAMU'!M41</f>
        <v>102.47</v>
      </c>
      <c r="N41" s="12">
        <f>'030-COORD. INFORM.'!N41+'140-FARMACIA POP. NORTE'!N41+'037-FARMACIA POP. LESTE'!N41+'245-CAC UAC'!N41+'254-ALMOXARIFADO'!N41+'255-TRANSPORTE'!N41+'265-MANUTENCAO'!N41+'275-CSRT'!N41+'276-ADM. PESSOAL-RH'!N41+'277-CETS'!N41+'289-291-292e293 -FMS'!N41+'GRAFICA SAUDE'!N41+'073-095-100-191-DST-AIDS'!N41+'SO 090 -CEREST  CRST'!N41+'SO113 REABILITAÇÃO FISICA'!N41+'S0041-ZOONOSES'!N41+'ALMOX.- ACERTOS'!N41+'039-072-SAMU'!N41</f>
        <v>176229.59</v>
      </c>
      <c r="O41" s="27">
        <f>SUM(C41:N41)</f>
        <v>280894.21</v>
      </c>
    </row>
    <row r="42" spans="2:14" ht="12.75">
      <c r="B42" s="11" t="s">
        <v>37</v>
      </c>
      <c r="C42" s="12">
        <f>'030-COORD. INFORM.'!C42+'140-FARMACIA POP. NORTE'!C42+'037-FARMACIA POP. LESTE'!C42+'245-CAC UAC'!C42+'254-ALMOXARIFADO'!C42+'255-TRANSPORTE'!C42+'265-MANUTENCAO'!C42+'275-CSRT'!C42+'276-ADM. PESSOAL-RH'!C42+'277-CETS'!C42+'289-291-292e293 -FMS'!C42+'GRAFICA SAUDE'!C42+'073-095-100-191-DST-AIDS'!C42+'SO 090 -CEREST  CRST'!C42+'SO113 REABILITAÇÃO FISICA'!C42+'S0041-ZOONOSES'!C42+'ALMOX.- ACERTOS'!C42+'039-072-SAMU'!C42</f>
        <v>0</v>
      </c>
      <c r="D42" s="12">
        <f>'030-COORD. INFORM.'!D42+'140-FARMACIA POP. NORTE'!D42+'037-FARMACIA POP. LESTE'!D42+'245-CAC UAC'!D42+'254-ALMOXARIFADO'!D42+'255-TRANSPORTE'!D42+'265-MANUTENCAO'!D42+'275-CSRT'!D42+'276-ADM. PESSOAL-RH'!D42+'277-CETS'!D42+'289-291-292e293 -FMS'!D42+'GRAFICA SAUDE'!D42+'073-095-100-191-DST-AIDS'!D42+'SO 090 -CEREST  CRST'!D42+'SO113 REABILITAÇÃO FISICA'!D42+'S0041-ZOONOSES'!D42+'ALMOX.- ACERTOS'!D42+'039-072-SAMU'!D42</f>
        <v>2332.68</v>
      </c>
      <c r="E42" s="12">
        <f>'030-COORD. INFORM.'!E42+'140-FARMACIA POP. NORTE'!E42+'037-FARMACIA POP. LESTE'!E42+'245-CAC UAC'!E42+'254-ALMOXARIFADO'!E42+'255-TRANSPORTE'!E42+'265-MANUTENCAO'!E42+'275-CSRT'!E42+'276-ADM. PESSOAL-RH'!E42+'277-CETS'!E42+'289-291-292e293 -FMS'!E42+'GRAFICA SAUDE'!E42+'073-095-100-191-DST-AIDS'!E42+'SO 090 -CEREST  CRST'!E42+'SO113 REABILITAÇÃO FISICA'!E42+'S0041-ZOONOSES'!E42+'ALMOX.- ACERTOS'!E42+'039-072-SAMU'!E42</f>
        <v>1999.44</v>
      </c>
      <c r="F42" s="12">
        <f>'030-COORD. INFORM.'!F42+'140-FARMACIA POP. NORTE'!F42+'037-FARMACIA POP. LESTE'!F42+'245-CAC UAC'!F42+'254-ALMOXARIFADO'!F42+'255-TRANSPORTE'!F42+'265-MANUTENCAO'!F42+'275-CSRT'!F42+'276-ADM. PESSOAL-RH'!F42+'277-CETS'!F42+'289-291-292e293 -FMS'!F42+'GRAFICA SAUDE'!F42+'073-095-100-191-DST-AIDS'!F42+'SO 090 -CEREST  CRST'!F42+'SO113 REABILITAÇÃO FISICA'!F42+'S0041-ZOONOSES'!F42+'ALMOX.- ACERTOS'!F42+'039-072-SAMU'!F42</f>
        <v>3332.4</v>
      </c>
      <c r="G42" s="12">
        <f>'030-COORD. INFORM.'!G42+'140-FARMACIA POP. NORTE'!G42+'037-FARMACIA POP. LESTE'!G42+'245-CAC UAC'!G42+'254-ALMOXARIFADO'!G42+'255-TRANSPORTE'!G42+'265-MANUTENCAO'!G42+'275-CSRT'!G42+'276-ADM. PESSOAL-RH'!G42+'277-CETS'!G42+'289-291-292e293 -FMS'!G42+'GRAFICA SAUDE'!G42+'073-095-100-191-DST-AIDS'!G42+'SO 090 -CEREST  CRST'!G42+'SO113 REABILITAÇÃO FISICA'!G42+'S0041-ZOONOSES'!G42+'ALMOX.- ACERTOS'!G42+'039-072-SAMU'!G42</f>
        <v>1999.44</v>
      </c>
      <c r="H42" s="12">
        <f>'030-COORD. INFORM.'!H42+'140-FARMACIA POP. NORTE'!H42+'037-FARMACIA POP. LESTE'!H42+'245-CAC UAC'!H42+'254-ALMOXARIFADO'!H42+'255-TRANSPORTE'!H42+'265-MANUTENCAO'!H42+'275-CSRT'!H42+'276-ADM. PESSOAL-RH'!H42+'277-CETS'!H42+'289-291-292e293 -FMS'!H42+'GRAFICA SAUDE'!H42+'073-095-100-191-DST-AIDS'!H42+'SO 090 -CEREST  CRST'!H42+'SO113 REABILITAÇÃO FISICA'!H42+'S0041-ZOONOSES'!H42+'ALMOX.- ACERTOS'!H42+'039-072-SAMU'!H42</f>
        <v>0</v>
      </c>
      <c r="I42" s="12">
        <f>'030-COORD. INFORM.'!I42+'140-FARMACIA POP. NORTE'!I42+'037-FARMACIA POP. LESTE'!I42+'245-CAC UAC'!I42+'254-ALMOXARIFADO'!I42+'255-TRANSPORTE'!I42+'265-MANUTENCAO'!I42+'275-CSRT'!I42+'276-ADM. PESSOAL-RH'!I42+'277-CETS'!I42+'289-291-292e293 -FMS'!I42+'GRAFICA SAUDE'!I42+'073-095-100-191-DST-AIDS'!I42+'SO 090 -CEREST  CRST'!I42+'SO113 REABILITAÇÃO FISICA'!I42+'S0041-ZOONOSES'!I42+'ALMOX.- ACERTOS'!I42+'039-072-SAMU'!I42</f>
        <v>0</v>
      </c>
      <c r="J42" s="12">
        <f>'030-COORD. INFORM.'!J42+'140-FARMACIA POP. NORTE'!J42+'037-FARMACIA POP. LESTE'!J42+'245-CAC UAC'!J42+'254-ALMOXARIFADO'!J42+'255-TRANSPORTE'!J42+'265-MANUTENCAO'!J42+'275-CSRT'!J42+'276-ADM. PESSOAL-RH'!J42+'277-CETS'!J42+'289-291-292e293 -FMS'!J42+'GRAFICA SAUDE'!J42+'073-095-100-191-DST-AIDS'!J42+'SO 090 -CEREST  CRST'!J42+'SO113 REABILITAÇÃO FISICA'!J42+'S0041-ZOONOSES'!J42+'ALMOX.- ACERTOS'!J42+'039-072-SAMU'!J42</f>
        <v>3998.88</v>
      </c>
      <c r="K42" s="12">
        <f>'030-COORD. INFORM.'!K42+'140-FARMACIA POP. NORTE'!K42+'037-FARMACIA POP. LESTE'!K42+'245-CAC UAC'!K42+'254-ALMOXARIFADO'!K42+'255-TRANSPORTE'!K42+'265-MANUTENCAO'!K42+'275-CSRT'!K42+'276-ADM. PESSOAL-RH'!K42+'277-CETS'!K42+'289-291-292e293 -FMS'!K42+'GRAFICA SAUDE'!K42+'073-095-100-191-DST-AIDS'!K42+'SO 090 -CEREST  CRST'!K42+'SO113 REABILITAÇÃO FISICA'!K42+'S0041-ZOONOSES'!K42+'ALMOX.- ACERTOS'!K42+'039-072-SAMU'!K42</f>
        <v>0</v>
      </c>
      <c r="L42" s="12">
        <f>'030-COORD. INFORM.'!L42+'140-FARMACIA POP. NORTE'!L42+'037-FARMACIA POP. LESTE'!L42+'245-CAC UAC'!L42+'254-ALMOXARIFADO'!L42+'255-TRANSPORTE'!L42+'265-MANUTENCAO'!L42+'275-CSRT'!L42+'276-ADM. PESSOAL-RH'!L42+'277-CETS'!L42+'289-291-292e293 -FMS'!L42+'GRAFICA SAUDE'!L42+'073-095-100-191-DST-AIDS'!L42+'SO 090 -CEREST  CRST'!L42+'SO113 REABILITAÇÃO FISICA'!L42+'S0041-ZOONOSES'!L42+'ALMOX.- ACERTOS'!L42+'039-072-SAMU'!L42</f>
        <v>0</v>
      </c>
      <c r="M42" s="12">
        <f>'030-COORD. INFORM.'!M42+'140-FARMACIA POP. NORTE'!M42+'037-FARMACIA POP. LESTE'!M42+'245-CAC UAC'!M42+'254-ALMOXARIFADO'!M42+'255-TRANSPORTE'!M42+'265-MANUTENCAO'!M42+'275-CSRT'!M42+'276-ADM. PESSOAL-RH'!M42+'277-CETS'!M42+'289-291-292e293 -FMS'!M42+'GRAFICA SAUDE'!M42+'073-095-100-191-DST-AIDS'!M42+'SO 090 -CEREST  CRST'!M42+'SO113 REABILITAÇÃO FISICA'!M42+'S0041-ZOONOSES'!M42+'ALMOX.- ACERTOS'!M42+'039-072-SAMU'!M42</f>
        <v>0</v>
      </c>
      <c r="N42" s="12">
        <f>'030-COORD. INFORM.'!N42+'140-FARMACIA POP. NORTE'!N42+'037-FARMACIA POP. LESTE'!N42+'245-CAC UAC'!N42+'254-ALMOXARIFADO'!N42+'255-TRANSPORTE'!N42+'265-MANUTENCAO'!N42+'275-CSRT'!N42+'276-ADM. PESSOAL-RH'!N42+'277-CETS'!N42+'289-291-292e293 -FMS'!N42+'GRAFICA SAUDE'!N42+'073-095-100-191-DST-AIDS'!N42+'SO 090 -CEREST  CRST'!N42+'SO113 REABILITAÇÃO FISICA'!N42+'S0041-ZOONOSES'!N42+'ALMOX.- ACERTOS'!N42+'039-072-SAMU'!N42</f>
        <v>2220</v>
      </c>
    </row>
    <row r="43" spans="2:15" ht="12.75">
      <c r="B43" s="11" t="s">
        <v>29</v>
      </c>
      <c r="C43" s="12">
        <v>251547.09</v>
      </c>
      <c r="D43" s="12">
        <v>140815.78</v>
      </c>
      <c r="E43" s="12" t="s">
        <v>70</v>
      </c>
      <c r="F43" s="12">
        <v>145263.05</v>
      </c>
      <c r="G43" s="12">
        <f>'030-COORD. INFORM.'!G43+'140-FARMACIA POP. NORTE'!G43+'037-FARMACIA POP. LESTE'!G43+'245-CAC UAC'!G43+'254-ALMOXARIFADO'!G43+'255-TRANSPORTE'!G43+'265-MANUTENCAO'!G43+'275-CSRT'!G43+'276-ADM. PESSOAL-RH'!G43+'277-CETS'!G43+'289-291-292e293 -FMS'!G43+'GRAFICA SAUDE'!G43+'073-095-100-191-DST-AIDS'!G43+'SO 090 -CEREST  CRST'!G43+'SO113 REABILITAÇÃO FISICA'!G43+'S0041-ZOONOSES'!G43+'ALMOX.- ACERTOS'!G43+'039-072-SAMU'!G43</f>
        <v>176904.29</v>
      </c>
      <c r="H43" s="12">
        <f>'030-COORD. INFORM.'!H43+'140-FARMACIA POP. NORTE'!H43+'037-FARMACIA POP. LESTE'!H43+'245-CAC UAC'!H43+'254-ALMOXARIFADO'!H43+'255-TRANSPORTE'!H43+'265-MANUTENCAO'!H43+'275-CSRT'!H43+'276-ADM. PESSOAL-RH'!H43+'277-CETS'!H43+'289-291-292e293 -FMS'!H43+'GRAFICA SAUDE'!H43+'073-095-100-191-DST-AIDS'!H43+'SO 090 -CEREST  CRST'!H43+'SO113 REABILITAÇÃO FISICA'!H43+'S0041-ZOONOSES'!H43+'ALMOX.- ACERTOS'!H43+'039-072-SAMU'!H43</f>
        <v>172549.59</v>
      </c>
      <c r="I43" s="12">
        <f>'030-COORD. INFORM.'!I43+'140-FARMACIA POP. NORTE'!I43+'037-FARMACIA POP. LESTE'!I43+'245-CAC UAC'!I43+'254-ALMOXARIFADO'!I43+'255-TRANSPORTE'!I43+'265-MANUTENCAO'!I43+'275-CSRT'!I43+'276-ADM. PESSOAL-RH'!I43+'277-CETS'!I43+'289-291-292e293 -FMS'!I43+'GRAFICA SAUDE'!I43+'073-095-100-191-DST-AIDS'!I43+'SO 090 -CEREST  CRST'!I43+'SO113 REABILITAÇÃO FISICA'!I43+'S0041-ZOONOSES'!I43+'ALMOX.- ACERTOS'!I43+'039-072-SAMU'!I43</f>
        <v>153968.02</v>
      </c>
      <c r="J43" s="12">
        <f>'030-COORD. INFORM.'!J43+'140-FARMACIA POP. NORTE'!J43+'037-FARMACIA POP. LESTE'!J43+'245-CAC UAC'!J43+'254-ALMOXARIFADO'!J43+'255-TRANSPORTE'!J43+'265-MANUTENCAO'!J43+'275-CSRT'!J43+'276-ADM. PESSOAL-RH'!J43+'277-CETS'!J43+'289-291-292e293 -FMS'!J43+'GRAFICA SAUDE'!J43+'073-095-100-191-DST-AIDS'!J43+'SO 090 -CEREST  CRST'!J43+'SO113 REABILITAÇÃO FISICA'!J43+'S0041-ZOONOSES'!J43+'ALMOX.- ACERTOS'!J43+'039-072-SAMU'!J43</f>
        <v>192329.04</v>
      </c>
      <c r="K43" s="12">
        <f>'030-COORD. INFORM.'!K43+'140-FARMACIA POP. NORTE'!K43+'037-FARMACIA POP. LESTE'!K43+'245-CAC UAC'!K43+'254-ALMOXARIFADO'!K43+'255-TRANSPORTE'!K43+'265-MANUTENCAO'!K43+'275-CSRT'!K43+'276-ADM. PESSOAL-RH'!K43+'277-CETS'!K43+'289-291-292e293 -FMS'!K43+'GRAFICA SAUDE'!K43+'073-095-100-191-DST-AIDS'!K43+'SO 090 -CEREST  CRST'!K43+'SO113 REABILITAÇÃO FISICA'!K43+'S0041-ZOONOSES'!K43+'ALMOX.- ACERTOS'!K43+'039-072-SAMU'!K43</f>
        <v>142632.96</v>
      </c>
      <c r="L43" s="12">
        <f>'030-COORD. INFORM.'!L43+'140-FARMACIA POP. NORTE'!L43+'037-FARMACIA POP. LESTE'!L43+'245-CAC UAC'!L43+'254-ALMOXARIFADO'!L43+'255-TRANSPORTE'!L43+'265-MANUTENCAO'!L43+'275-CSRT'!L43+'276-ADM. PESSOAL-RH'!L43+'277-CETS'!L43+'289-291-292e293 -FMS'!L43+'GRAFICA SAUDE'!L43+'073-095-100-191-DST-AIDS'!L43+'SO 090 -CEREST  CRST'!L43+'SO113 REABILITAÇÃO FISICA'!L43+'S0041-ZOONOSES'!L43+'ALMOX.- ACERTOS'!L43+'039-072-SAMU'!L43</f>
        <v>233426.64</v>
      </c>
      <c r="M43" s="12">
        <f>'030-COORD. INFORM.'!M43+'140-FARMACIA POP. NORTE'!M43+'037-FARMACIA POP. LESTE'!M43+'245-CAC UAC'!M43+'254-ALMOXARIFADO'!M43+'255-TRANSPORTE'!M43+'265-MANUTENCAO'!M43+'275-CSRT'!M43+'276-ADM. PESSOAL-RH'!M43+'277-CETS'!M43+'289-291-292e293 -FMS'!M43+'GRAFICA SAUDE'!M43+'073-095-100-191-DST-AIDS'!M43+'SO 090 -CEREST  CRST'!M43+'SO113 REABILITAÇÃO FISICA'!M43+'S0041-ZOONOSES'!M43+'ALMOX.- ACERTOS'!M43+'039-072-SAMU'!M43</f>
        <v>419119.62</v>
      </c>
      <c r="N43" s="12">
        <f>'030-COORD. INFORM.'!N43+'140-FARMACIA POP. NORTE'!N43+'037-FARMACIA POP. LESTE'!N43+'245-CAC UAC'!N43+'254-ALMOXARIFADO'!N43+'255-TRANSPORTE'!N43+'265-MANUTENCAO'!N43+'275-CSRT'!N43+'276-ADM. PESSOAL-RH'!N43+'277-CETS'!N43+'289-291-292e293 -FMS'!N43+'GRAFICA SAUDE'!N43+'073-095-100-191-DST-AIDS'!N43+'SO 090 -CEREST  CRST'!N43+'SO113 REABILITAÇÃO FISICA'!N43+'S0041-ZOONOSES'!N43+'ALMOX.- ACERTOS'!N43+'039-072-SAMU'!N43</f>
        <v>276980.84</v>
      </c>
      <c r="O43" s="27">
        <f>SUM(C43:N43)</f>
        <v>2305536.92</v>
      </c>
    </row>
    <row r="44" spans="2:14" ht="12.75">
      <c r="B44" s="11" t="s">
        <v>30</v>
      </c>
      <c r="C44" s="12">
        <f>'030-COORD. INFORM.'!C44+'140-FARMACIA POP. NORTE'!C44+'037-FARMACIA POP. LESTE'!C44+'245-CAC UAC'!C44+'254-ALMOXARIFADO'!C44+'255-TRANSPORTE'!C44+'265-MANUTENCAO'!C44+'275-CSRT'!C44+'276-ADM. PESSOAL-RH'!C44+'277-CETS'!C44+'289-291-292e293 -FMS'!C44+'GRAFICA SAUDE'!C44+'073-095-100-191-DST-AIDS'!C44+'SO 090 -CEREST  CRST'!C44+'SO113 REABILITAÇÃO FISICA'!C44+'S0041-ZOONOSES'!C44+'ALMOX.- ACERTOS'!C44+'039-072-SAMU'!C44</f>
        <v>23917.42</v>
      </c>
      <c r="D44" s="12">
        <f>'030-COORD. INFORM.'!D44+'140-FARMACIA POP. NORTE'!D44+'037-FARMACIA POP. LESTE'!D44+'245-CAC UAC'!D44+'254-ALMOXARIFADO'!D44+'255-TRANSPORTE'!D44+'265-MANUTENCAO'!D44+'275-CSRT'!D44+'276-ADM. PESSOAL-RH'!D44+'277-CETS'!D44+'289-291-292e293 -FMS'!D44+'GRAFICA SAUDE'!D44+'073-095-100-191-DST-AIDS'!D44+'SO 090 -CEREST  CRST'!D44+'SO113 REABILITAÇÃO FISICA'!D44+'S0041-ZOONOSES'!D44+'ALMOX.- ACERTOS'!D44+'039-072-SAMU'!D44</f>
        <v>26150.69</v>
      </c>
      <c r="E44" s="12">
        <f>'030-COORD. INFORM.'!E44+'140-FARMACIA POP. NORTE'!E44+'037-FARMACIA POP. LESTE'!E44+'245-CAC UAC'!E44+'254-ALMOXARIFADO'!E44+'255-TRANSPORTE'!E44+'265-MANUTENCAO'!E44+'275-CSRT'!E44+'276-ADM. PESSOAL-RH'!E44+'277-CETS'!E44+'289-291-292e293 -FMS'!E44+'GRAFICA SAUDE'!E44+'073-095-100-191-DST-AIDS'!E44+'SO 090 -CEREST  CRST'!E44+'SO113 REABILITAÇÃO FISICA'!E44+'S0041-ZOONOSES'!E44+'ALMOX.- ACERTOS'!E44+'039-072-SAMU'!E44</f>
        <v>20402.829999999998</v>
      </c>
      <c r="F44" s="12">
        <f>'030-COORD. INFORM.'!F44+'140-FARMACIA POP. NORTE'!F44+'037-FARMACIA POP. LESTE'!F44+'245-CAC UAC'!F44+'254-ALMOXARIFADO'!F44+'255-TRANSPORTE'!F44+'265-MANUTENCAO'!F44+'275-CSRT'!F44+'276-ADM. PESSOAL-RH'!F44+'277-CETS'!F44+'289-291-292e293 -FMS'!F44+'GRAFICA SAUDE'!F44+'073-095-100-191-DST-AIDS'!F44+'SO 090 -CEREST  CRST'!F44+'SO113 REABILITAÇÃO FISICA'!F44+'S0041-ZOONOSES'!F44+'ALMOX.- ACERTOS'!F44+'039-072-SAMU'!F44</f>
        <v>26417.430000000004</v>
      </c>
      <c r="G44" s="12">
        <f>'030-COORD. INFORM.'!G44+'140-FARMACIA POP. NORTE'!G44+'037-FARMACIA POP. LESTE'!G44+'245-CAC UAC'!G44+'254-ALMOXARIFADO'!G44+'255-TRANSPORTE'!G44+'265-MANUTENCAO'!G44+'275-CSRT'!G44+'276-ADM. PESSOAL-RH'!G44+'277-CETS'!G44+'289-291-292e293 -FMS'!G44+'GRAFICA SAUDE'!G44+'073-095-100-191-DST-AIDS'!G44+'SO 090 -CEREST  CRST'!G44+'SO113 REABILITAÇÃO FISICA'!G44+'S0041-ZOONOSES'!G44+'ALMOX.- ACERTOS'!G44+'039-072-SAMU'!G44</f>
        <v>25233.800000000003</v>
      </c>
      <c r="H44" s="12">
        <f>'030-COORD. INFORM.'!H44+'140-FARMACIA POP. NORTE'!H44+'037-FARMACIA POP. LESTE'!H44+'245-CAC UAC'!H44+'254-ALMOXARIFADO'!H44+'255-TRANSPORTE'!H44+'265-MANUTENCAO'!H44+'275-CSRT'!H44+'276-ADM. PESSOAL-RH'!H44+'277-CETS'!H44+'289-291-292e293 -FMS'!H44+'GRAFICA SAUDE'!H44+'073-095-100-191-DST-AIDS'!H44+'SO 090 -CEREST  CRST'!H44+'SO113 REABILITAÇÃO FISICA'!H44+'S0041-ZOONOSES'!H44+'ALMOX.- ACERTOS'!H44+'039-072-SAMU'!H44</f>
        <v>24735.120000000003</v>
      </c>
      <c r="I44" s="12">
        <f>'030-COORD. INFORM.'!I44+'140-FARMACIA POP. NORTE'!I44+'037-FARMACIA POP. LESTE'!I44+'245-CAC UAC'!I44+'254-ALMOXARIFADO'!I44+'255-TRANSPORTE'!I44+'265-MANUTENCAO'!I44+'275-CSRT'!I44+'276-ADM. PESSOAL-RH'!I44+'277-CETS'!I44+'289-291-292e293 -FMS'!I44+'GRAFICA SAUDE'!I44+'073-095-100-191-DST-AIDS'!I44+'SO 090 -CEREST  CRST'!I44+'SO113 REABILITAÇÃO FISICA'!I44+'S0041-ZOONOSES'!I44+'ALMOX.- ACERTOS'!I44+'039-072-SAMU'!I44</f>
        <v>23726.27</v>
      </c>
      <c r="J44" s="12">
        <f>'030-COORD. INFORM.'!J44+'140-FARMACIA POP. NORTE'!J44+'037-FARMACIA POP. LESTE'!J44+'245-CAC UAC'!J44+'254-ALMOXARIFADO'!J44+'255-TRANSPORTE'!J44+'265-MANUTENCAO'!J44+'275-CSRT'!J44+'276-ADM. PESSOAL-RH'!J44+'277-CETS'!J44+'289-291-292e293 -FMS'!J44+'GRAFICA SAUDE'!J44+'073-095-100-191-DST-AIDS'!J44+'SO 090 -CEREST  CRST'!J44+'SO113 REABILITAÇÃO FISICA'!J44+'S0041-ZOONOSES'!J44+'ALMOX.- ACERTOS'!J44+'039-072-SAMU'!J44</f>
        <v>23629.510000000002</v>
      </c>
      <c r="K44" s="12">
        <f>'030-COORD. INFORM.'!K44+'140-FARMACIA POP. NORTE'!K44+'037-FARMACIA POP. LESTE'!K44+'245-CAC UAC'!K44+'254-ALMOXARIFADO'!K44+'255-TRANSPORTE'!K44+'265-MANUTENCAO'!K44+'275-CSRT'!K44+'276-ADM. PESSOAL-RH'!K44+'277-CETS'!K44+'289-291-292e293 -FMS'!K44+'GRAFICA SAUDE'!K44+'073-095-100-191-DST-AIDS'!K44+'SO 090 -CEREST  CRST'!K44+'SO113 REABILITAÇÃO FISICA'!K44+'S0041-ZOONOSES'!K44+'ALMOX.- ACERTOS'!K44+'039-072-SAMU'!K44</f>
        <v>21794.72</v>
      </c>
      <c r="L44" s="12">
        <f>'030-COORD. INFORM.'!L44+'140-FARMACIA POP. NORTE'!L44+'037-FARMACIA POP. LESTE'!L44+'245-CAC UAC'!L44+'254-ALMOXARIFADO'!L44+'255-TRANSPORTE'!L44+'265-MANUTENCAO'!L44+'275-CSRT'!L44+'276-ADM. PESSOAL-RH'!L44+'277-CETS'!L44+'289-291-292e293 -FMS'!L44+'GRAFICA SAUDE'!L44+'073-095-100-191-DST-AIDS'!L44+'SO 090 -CEREST  CRST'!L44+'SO113 REABILITAÇÃO FISICA'!L44+'S0041-ZOONOSES'!L44+'ALMOX.- ACERTOS'!L44+'039-072-SAMU'!L44</f>
        <v>21698.4</v>
      </c>
      <c r="M44" s="12">
        <f>'030-COORD. INFORM.'!M44+'140-FARMACIA POP. NORTE'!M44+'037-FARMACIA POP. LESTE'!M44+'245-CAC UAC'!M44+'254-ALMOXARIFADO'!M44+'255-TRANSPORTE'!M44+'265-MANUTENCAO'!M44+'275-CSRT'!M44+'276-ADM. PESSOAL-RH'!M44+'277-CETS'!M44+'289-291-292e293 -FMS'!M44+'GRAFICA SAUDE'!M44+'073-095-100-191-DST-AIDS'!M44+'SO 090 -CEREST  CRST'!M44+'SO113 REABILITAÇÃO FISICA'!M44+'S0041-ZOONOSES'!M44+'ALMOX.- ACERTOS'!M44+'039-072-SAMU'!M44</f>
        <v>20951.640000000003</v>
      </c>
      <c r="N44" s="12">
        <f>'030-COORD. INFORM.'!N44+'140-FARMACIA POP. NORTE'!N44+'037-FARMACIA POP. LESTE'!N44+'245-CAC UAC'!N44+'254-ALMOXARIFADO'!N44+'255-TRANSPORTE'!N44+'265-MANUTENCAO'!N44+'275-CSRT'!N44+'276-ADM. PESSOAL-RH'!N44+'277-CETS'!N44+'289-291-292e293 -FMS'!N44+'GRAFICA SAUDE'!N44+'073-095-100-191-DST-AIDS'!N44+'SO 090 -CEREST  CRST'!N44+'SO113 REABILITAÇÃO FISICA'!N44+'S0041-ZOONOSES'!N44+'ALMOX.- ACERTOS'!N44+'039-072-SAMU'!N44</f>
        <v>21659.140000000003</v>
      </c>
    </row>
    <row r="45" spans="2:14" ht="12.75">
      <c r="B45" s="11" t="s">
        <v>56</v>
      </c>
      <c r="C45" s="12">
        <f>'030-COORD. INFORM.'!C45+'140-FARMACIA POP. NORTE'!C45+'037-FARMACIA POP. LESTE'!C45+'245-CAC UAC'!C45+'254-ALMOXARIFADO'!C45+'255-TRANSPORTE'!C45+'265-MANUTENCAO'!C45+'275-CSRT'!C45+'276-ADM. PESSOAL-RH'!C45+'277-CETS'!C45+'289-291-292e293 -FMS'!C45+'GRAFICA SAUDE'!C45+'073-095-100-191-DST-AIDS'!C45+'SO 090 -CEREST  CRST'!C45+'SO113 REABILITAÇÃO FISICA'!C45+'S0041-ZOONOSES'!C45+'ALMOX.- ACERTOS'!C45+'039-072-SAMU'!C45</f>
        <v>10104.8</v>
      </c>
      <c r="D45" s="12">
        <f>'030-COORD. INFORM.'!D45+'140-FARMACIA POP. NORTE'!D45+'037-FARMACIA POP. LESTE'!D45+'245-CAC UAC'!D45+'254-ALMOXARIFADO'!D45+'255-TRANSPORTE'!D45+'265-MANUTENCAO'!D45+'275-CSRT'!D45+'276-ADM. PESSOAL-RH'!D45+'277-CETS'!D45+'289-291-292e293 -FMS'!D45+'GRAFICA SAUDE'!D45+'073-095-100-191-DST-AIDS'!D45+'SO 090 -CEREST  CRST'!D45+'SO113 REABILITAÇÃO FISICA'!D45+'S0041-ZOONOSES'!D45+'ALMOX.- ACERTOS'!D45+'039-072-SAMU'!D45</f>
        <v>0</v>
      </c>
      <c r="E45" s="12">
        <f>'030-COORD. INFORM.'!E45+'140-FARMACIA POP. NORTE'!E45+'037-FARMACIA POP. LESTE'!E45+'245-CAC UAC'!E45+'254-ALMOXARIFADO'!E45+'255-TRANSPORTE'!E45+'265-MANUTENCAO'!E45+'275-CSRT'!E45+'276-ADM. PESSOAL-RH'!E45+'277-CETS'!E45+'289-291-292e293 -FMS'!E45+'GRAFICA SAUDE'!E45+'073-095-100-191-DST-AIDS'!E45+'SO 090 -CEREST  CRST'!E45+'SO113 REABILITAÇÃO FISICA'!E45+'S0041-ZOONOSES'!E45+'ALMOX.- ACERTOS'!E45+'039-072-SAMU'!E45</f>
        <v>25262</v>
      </c>
      <c r="F45" s="12">
        <f>'030-COORD. INFORM.'!F45+'140-FARMACIA POP. NORTE'!F45+'037-FARMACIA POP. LESTE'!F45+'245-CAC UAC'!F45+'254-ALMOXARIFADO'!F45+'255-TRANSPORTE'!F45+'265-MANUTENCAO'!F45+'275-CSRT'!F45+'276-ADM. PESSOAL-RH'!F45+'277-CETS'!F45+'289-291-292e293 -FMS'!F45+'GRAFICA SAUDE'!F45+'073-095-100-191-DST-AIDS'!F45+'SO 090 -CEREST  CRST'!F45+'SO113 REABILITAÇÃO FISICA'!F45+'S0041-ZOONOSES'!F45+'ALMOX.- ACERTOS'!F45+'039-072-SAMU'!F45</f>
        <v>50524</v>
      </c>
      <c r="G45" s="12">
        <f>'030-COORD. INFORM.'!G45+'140-FARMACIA POP. NORTE'!G45+'037-FARMACIA POP. LESTE'!G45+'245-CAC UAC'!G45+'254-ALMOXARIFADO'!G45+'255-TRANSPORTE'!G45+'265-MANUTENCAO'!G45+'275-CSRT'!G45+'276-ADM. PESSOAL-RH'!G45+'277-CETS'!G45+'289-291-292e293 -FMS'!G45+'GRAFICA SAUDE'!G45+'073-095-100-191-DST-AIDS'!G45+'SO 090 -CEREST  CRST'!G45+'SO113 REABILITAÇÃO FISICA'!G45+'S0041-ZOONOSES'!G45+'ALMOX.- ACERTOS'!G45+'039-072-SAMU'!G45</f>
        <v>25262</v>
      </c>
      <c r="H45" s="12">
        <f>'030-COORD. INFORM.'!H45+'140-FARMACIA POP. NORTE'!H45+'037-FARMACIA POP. LESTE'!H45+'245-CAC UAC'!H45+'254-ALMOXARIFADO'!H45+'255-TRANSPORTE'!H45+'265-MANUTENCAO'!H45+'275-CSRT'!H45+'276-ADM. PESSOAL-RH'!H45+'277-CETS'!H45+'289-291-292e293 -FMS'!H45+'GRAFICA SAUDE'!H45+'073-095-100-191-DST-AIDS'!H45+'SO 090 -CEREST  CRST'!H45+'SO113 REABILITAÇÃO FISICA'!H45+'S0041-ZOONOSES'!H45+'ALMOX.- ACERTOS'!H45+'039-072-SAMU'!H45</f>
        <v>25262</v>
      </c>
      <c r="I45" s="12">
        <f>'030-COORD. INFORM.'!I45+'140-FARMACIA POP. NORTE'!I45+'037-FARMACIA POP. LESTE'!I45+'245-CAC UAC'!I45+'254-ALMOXARIFADO'!I45+'255-TRANSPORTE'!I45+'265-MANUTENCAO'!I45+'275-CSRT'!I45+'276-ADM. PESSOAL-RH'!I45+'277-CETS'!I45+'289-291-292e293 -FMS'!I45+'GRAFICA SAUDE'!I45+'073-095-100-191-DST-AIDS'!I45+'SO 090 -CEREST  CRST'!I45+'SO113 REABILITAÇÃO FISICA'!I45+'S0041-ZOONOSES'!I45+'ALMOX.- ACERTOS'!I45+'039-072-SAMU'!I45</f>
        <v>40419.2</v>
      </c>
      <c r="J45" s="12">
        <f>'030-COORD. INFORM.'!J45+'140-FARMACIA POP. NORTE'!J45+'037-FARMACIA POP. LESTE'!J45+'245-CAC UAC'!J45+'254-ALMOXARIFADO'!J45+'255-TRANSPORTE'!J45+'265-MANUTENCAO'!J45+'275-CSRT'!J45+'276-ADM. PESSOAL-RH'!J45+'277-CETS'!J45+'289-291-292e293 -FMS'!J45+'GRAFICA SAUDE'!J45+'073-095-100-191-DST-AIDS'!J45+'SO 090 -CEREST  CRST'!J45+'SO113 REABILITAÇÃO FISICA'!J45+'S0041-ZOONOSES'!J45+'ALMOX.- ACERTOS'!J45+'039-072-SAMU'!J45</f>
        <v>25262</v>
      </c>
      <c r="K45" s="12">
        <f>'030-COORD. INFORM.'!K45+'140-FARMACIA POP. NORTE'!K45+'037-FARMACIA POP. LESTE'!K45+'245-CAC UAC'!K45+'254-ALMOXARIFADO'!K45+'255-TRANSPORTE'!K45+'265-MANUTENCAO'!K45+'275-CSRT'!K45+'276-ADM. PESSOAL-RH'!K45+'277-CETS'!K45+'289-291-292e293 -FMS'!K45+'GRAFICA SAUDE'!K45+'073-095-100-191-DST-AIDS'!K45+'SO 090 -CEREST  CRST'!K45+'SO113 REABILITAÇÃO FISICA'!K45+'S0041-ZOONOSES'!K45+'ALMOX.- ACERTOS'!K45+'039-072-SAMU'!K45</f>
        <v>25262</v>
      </c>
      <c r="L45" s="12">
        <f>'030-COORD. INFORM.'!L45+'140-FARMACIA POP. NORTE'!L45+'037-FARMACIA POP. LESTE'!L45+'245-CAC UAC'!L45+'254-ALMOXARIFADO'!L45+'255-TRANSPORTE'!L45+'265-MANUTENCAO'!L45+'275-CSRT'!L45+'276-ADM. PESSOAL-RH'!L45+'277-CETS'!L45+'289-291-292e293 -FMS'!L45+'GRAFICA SAUDE'!L45+'073-095-100-191-DST-AIDS'!L45+'SO 090 -CEREST  CRST'!L45+'SO113 REABILITAÇÃO FISICA'!L45+'S0041-ZOONOSES'!L45+'ALMOX.- ACERTOS'!L45+'039-072-SAMU'!L45</f>
        <v>25262</v>
      </c>
      <c r="M45" s="12">
        <f>'030-COORD. INFORM.'!M45+'140-FARMACIA POP. NORTE'!M45+'037-FARMACIA POP. LESTE'!M45+'245-CAC UAC'!M45+'254-ALMOXARIFADO'!M45+'255-TRANSPORTE'!M45+'265-MANUTENCAO'!M45+'275-CSRT'!M45+'276-ADM. PESSOAL-RH'!M45+'277-CETS'!M45+'289-291-292e293 -FMS'!M45+'GRAFICA SAUDE'!M45+'073-095-100-191-DST-AIDS'!M45+'SO 090 -CEREST  CRST'!M45+'SO113 REABILITAÇÃO FISICA'!M45+'S0041-ZOONOSES'!M45+'ALMOX.- ACERTOS'!M45+'039-072-SAMU'!M45</f>
        <v>25262</v>
      </c>
      <c r="N45" s="12">
        <f>'030-COORD. INFORM.'!N45+'140-FARMACIA POP. NORTE'!N45+'037-FARMACIA POP. LESTE'!N45+'245-CAC UAC'!N45+'254-ALMOXARIFADO'!N45+'255-TRANSPORTE'!N45+'265-MANUTENCAO'!N45+'275-CSRT'!N45+'276-ADM. PESSOAL-RH'!N45+'277-CETS'!N45+'289-291-292e293 -FMS'!N45+'GRAFICA SAUDE'!N45+'073-095-100-191-DST-AIDS'!N45+'SO 090 -CEREST  CRST'!N45+'SO113 REABILITAÇÃO FISICA'!N45+'S0041-ZOONOSES'!N45+'ALMOX.- ACERTOS'!N45+'039-072-SAMU'!N45</f>
        <v>25262</v>
      </c>
    </row>
    <row r="46" spans="2:14" ht="12.75">
      <c r="B46" s="11" t="s">
        <v>31</v>
      </c>
      <c r="C46" s="12">
        <f>'030-COORD. INFORM.'!C46+'140-FARMACIA POP. NORTE'!C46+'037-FARMACIA POP. LESTE'!C46+'245-CAC UAC'!C46+'254-ALMOXARIFADO'!C46+'255-TRANSPORTE'!C46+'265-MANUTENCAO'!C46+'275-CSRT'!C46+'276-ADM. PESSOAL-RH'!C46+'277-CETS'!C46+'289-291-292e293 -FMS'!C46+'GRAFICA SAUDE'!C46+'073-095-100-191-DST-AIDS'!C46+'SO 090 -CEREST  CRST'!C46+'SO113 REABILITAÇÃO FISICA'!C46+'S0041-ZOONOSES'!C46+'ALMOX.- ACERTOS'!C46+'039-072-SAMU'!C46</f>
        <v>0</v>
      </c>
      <c r="D46" s="12">
        <f>'030-COORD. INFORM.'!D46+'140-FARMACIA POP. NORTE'!D46+'037-FARMACIA POP. LESTE'!D46+'245-CAC UAC'!D46+'254-ALMOXARIFADO'!D46+'255-TRANSPORTE'!D46+'265-MANUTENCAO'!D46+'275-CSRT'!D46+'276-ADM. PESSOAL-RH'!D46+'277-CETS'!D46+'289-291-292e293 -FMS'!D46+'GRAFICA SAUDE'!D46+'073-095-100-191-DST-AIDS'!D46+'SO 090 -CEREST  CRST'!D46+'SO113 REABILITAÇÃO FISICA'!D46+'S0041-ZOONOSES'!D46+'ALMOX.- ACERTOS'!D46+'039-072-SAMU'!D46</f>
        <v>0</v>
      </c>
      <c r="E46" s="12">
        <f>'030-COORD. INFORM.'!E46+'140-FARMACIA POP. NORTE'!E46+'037-FARMACIA POP. LESTE'!E46+'245-CAC UAC'!E46+'254-ALMOXARIFADO'!E46+'255-TRANSPORTE'!E46+'265-MANUTENCAO'!E46+'275-CSRT'!E46+'276-ADM. PESSOAL-RH'!E46+'277-CETS'!E46+'289-291-292e293 -FMS'!E46+'GRAFICA SAUDE'!E46+'073-095-100-191-DST-AIDS'!E46+'SO 090 -CEREST  CRST'!E46+'SO113 REABILITAÇÃO FISICA'!E46+'S0041-ZOONOSES'!E46+'ALMOX.- ACERTOS'!E46+'039-072-SAMU'!E46</f>
        <v>0</v>
      </c>
      <c r="F46" s="12">
        <f>'030-COORD. INFORM.'!F46+'140-FARMACIA POP. NORTE'!F46+'037-FARMACIA POP. LESTE'!F46+'245-CAC UAC'!F46+'254-ALMOXARIFADO'!F46+'255-TRANSPORTE'!F46+'265-MANUTENCAO'!F46+'275-CSRT'!F46+'276-ADM. PESSOAL-RH'!F46+'277-CETS'!F46+'289-291-292e293 -FMS'!F46+'GRAFICA SAUDE'!F46+'073-095-100-191-DST-AIDS'!F46+'SO 090 -CEREST  CRST'!F46+'SO113 REABILITAÇÃO FISICA'!F46+'S0041-ZOONOSES'!F46+'ALMOX.- ACERTOS'!F46+'039-072-SAMU'!F46</f>
        <v>0</v>
      </c>
      <c r="G46" s="12">
        <f>'030-COORD. INFORM.'!G46+'140-FARMACIA POP. NORTE'!G46+'037-FARMACIA POP. LESTE'!G46+'245-CAC UAC'!G46+'254-ALMOXARIFADO'!G46+'255-TRANSPORTE'!G46+'265-MANUTENCAO'!G46+'275-CSRT'!G46+'276-ADM. PESSOAL-RH'!G46+'277-CETS'!G46+'289-291-292e293 -FMS'!G46+'GRAFICA SAUDE'!G46+'073-095-100-191-DST-AIDS'!G46+'SO 090 -CEREST  CRST'!G46+'SO113 REABILITAÇÃO FISICA'!G46+'S0041-ZOONOSES'!G46+'ALMOX.- ACERTOS'!G46+'039-072-SAMU'!G46</f>
        <v>0</v>
      </c>
      <c r="H46" s="12">
        <f>'030-COORD. INFORM.'!H46+'140-FARMACIA POP. NORTE'!H46+'037-FARMACIA POP. LESTE'!H46+'245-CAC UAC'!H46+'254-ALMOXARIFADO'!H46+'255-TRANSPORTE'!H46+'265-MANUTENCAO'!H46+'275-CSRT'!H46+'276-ADM. PESSOAL-RH'!H46+'277-CETS'!H46+'289-291-292e293 -FMS'!H46+'GRAFICA SAUDE'!H46+'073-095-100-191-DST-AIDS'!H46+'SO 090 -CEREST  CRST'!H46+'SO113 REABILITAÇÃO FISICA'!H46+'S0041-ZOONOSES'!H46+'ALMOX.- ACERTOS'!H46+'039-072-SAMU'!H46</f>
        <v>0</v>
      </c>
      <c r="I46" s="12">
        <f>'030-COORD. INFORM.'!I46+'140-FARMACIA POP. NORTE'!I46+'037-FARMACIA POP. LESTE'!I46+'245-CAC UAC'!I46+'254-ALMOXARIFADO'!I46+'255-TRANSPORTE'!I46+'265-MANUTENCAO'!I46+'275-CSRT'!I46+'276-ADM. PESSOAL-RH'!I46+'277-CETS'!I46+'289-291-292e293 -FMS'!I46+'GRAFICA SAUDE'!I46+'073-095-100-191-DST-AIDS'!I46+'SO 090 -CEREST  CRST'!I46+'SO113 REABILITAÇÃO FISICA'!I46+'S0041-ZOONOSES'!I46+'ALMOX.- ACERTOS'!I46+'039-072-SAMU'!I46</f>
        <v>0</v>
      </c>
      <c r="J46" s="12">
        <f>'030-COORD. INFORM.'!J46+'140-FARMACIA POP. NORTE'!J46+'037-FARMACIA POP. LESTE'!J46+'245-CAC UAC'!J46+'254-ALMOXARIFADO'!J46+'255-TRANSPORTE'!J46+'265-MANUTENCAO'!J46+'275-CSRT'!J46+'276-ADM. PESSOAL-RH'!J46+'277-CETS'!J46+'289-291-292e293 -FMS'!J46+'GRAFICA SAUDE'!J46+'073-095-100-191-DST-AIDS'!J46+'SO 090 -CEREST  CRST'!J46+'SO113 REABILITAÇÃO FISICA'!J46+'S0041-ZOONOSES'!J46+'ALMOX.- ACERTOS'!J46+'039-072-SAMU'!J46</f>
        <v>0</v>
      </c>
      <c r="K46" s="12">
        <f>'030-COORD. INFORM.'!K46+'140-FARMACIA POP. NORTE'!K46+'037-FARMACIA POP. LESTE'!K46+'245-CAC UAC'!K46+'254-ALMOXARIFADO'!K46+'255-TRANSPORTE'!K46+'265-MANUTENCAO'!K46+'275-CSRT'!K46+'276-ADM. PESSOAL-RH'!K46+'277-CETS'!K46+'289-291-292e293 -FMS'!K46+'GRAFICA SAUDE'!K46+'073-095-100-191-DST-AIDS'!K46+'SO 090 -CEREST  CRST'!K46+'SO113 REABILITAÇÃO FISICA'!K46+'S0041-ZOONOSES'!K46+'ALMOX.- ACERTOS'!K46+'039-072-SAMU'!K46</f>
        <v>0</v>
      </c>
      <c r="L46" s="12">
        <f>'030-COORD. INFORM.'!L46+'140-FARMACIA POP. NORTE'!L46+'037-FARMACIA POP. LESTE'!L46+'245-CAC UAC'!L46+'254-ALMOXARIFADO'!L46+'255-TRANSPORTE'!L46+'265-MANUTENCAO'!L46+'275-CSRT'!L46+'276-ADM. PESSOAL-RH'!L46+'277-CETS'!L46+'289-291-292e293 -FMS'!L46+'GRAFICA SAUDE'!L46+'073-095-100-191-DST-AIDS'!L46+'SO 090 -CEREST  CRST'!L46+'SO113 REABILITAÇÃO FISICA'!L46+'S0041-ZOONOSES'!L46+'ALMOX.- ACERTOS'!L46+'039-072-SAMU'!L46</f>
        <v>0</v>
      </c>
      <c r="M46" s="12">
        <f>'030-COORD. INFORM.'!M46+'140-FARMACIA POP. NORTE'!M46+'037-FARMACIA POP. LESTE'!M46+'245-CAC UAC'!M46+'254-ALMOXARIFADO'!M46+'255-TRANSPORTE'!M46+'265-MANUTENCAO'!M46+'275-CSRT'!M46+'276-ADM. PESSOAL-RH'!M46+'277-CETS'!M46+'289-291-292e293 -FMS'!M46+'GRAFICA SAUDE'!M46+'073-095-100-191-DST-AIDS'!M46+'SO 090 -CEREST  CRST'!M46+'SO113 REABILITAÇÃO FISICA'!M46+'S0041-ZOONOSES'!M46+'ALMOX.- ACERTOS'!M46+'039-072-SAMU'!M46</f>
        <v>0</v>
      </c>
      <c r="N46" s="12">
        <f>'030-COORD. INFORM.'!N46+'140-FARMACIA POP. NORTE'!N46+'037-FARMACIA POP. LESTE'!N46+'245-CAC UAC'!N46+'254-ALMOXARIFADO'!N46+'255-TRANSPORTE'!N46+'265-MANUTENCAO'!N46+'275-CSRT'!N46+'276-ADM. PESSOAL-RH'!N46+'277-CETS'!N46+'289-291-292e293 -FMS'!N46+'GRAFICA SAUDE'!N46+'073-095-100-191-DST-AIDS'!N46+'SO 090 -CEREST  CRST'!N46+'SO113 REABILITAÇÃO FISICA'!N46+'S0041-ZOONOSES'!N46+'ALMOX.- ACERTOS'!N46+'039-072-SAMU'!N46</f>
        <v>0</v>
      </c>
    </row>
    <row r="47" spans="2:14" ht="12.75">
      <c r="B47" s="11" t="s">
        <v>34</v>
      </c>
      <c r="C47" s="12">
        <f>'030-COORD. INFORM.'!C47+'140-FARMACIA POP. NORTE'!C47+'037-FARMACIA POP. LESTE'!C47+'245-CAC UAC'!C47+'254-ALMOXARIFADO'!C47+'255-TRANSPORTE'!C47+'265-MANUTENCAO'!C47+'275-CSRT'!C47+'276-ADM. PESSOAL-RH'!C47+'277-CETS'!C47+'289-291-292e293 -FMS'!C47+'GRAFICA SAUDE'!C47+'073-095-100-191-DST-AIDS'!C47+'SO 090 -CEREST  CRST'!C47+'SO113 REABILITAÇÃO FISICA'!C47+'S0041-ZOONOSES'!C47+'ALMOX.- ACERTOS'!C47+'039-072-SAMU'!C47</f>
        <v>3592.12</v>
      </c>
      <c r="D47" s="12">
        <f>'030-COORD. INFORM.'!D47+'140-FARMACIA POP. NORTE'!D47+'037-FARMACIA POP. LESTE'!D47+'245-CAC UAC'!D47+'254-ALMOXARIFADO'!D47+'255-TRANSPORTE'!D47+'265-MANUTENCAO'!D47+'275-CSRT'!D47+'276-ADM. PESSOAL-RH'!D47+'277-CETS'!D47+'289-291-292e293 -FMS'!D47+'GRAFICA SAUDE'!D47+'073-095-100-191-DST-AIDS'!D47+'SO 090 -CEREST  CRST'!D47+'SO113 REABILITAÇÃO FISICA'!D47+'S0041-ZOONOSES'!D47+'ALMOX.- ACERTOS'!D47+'039-072-SAMU'!D47</f>
        <v>3528.18</v>
      </c>
      <c r="E47" s="12">
        <f>'030-COORD. INFORM.'!E47+'140-FARMACIA POP. NORTE'!E47+'037-FARMACIA POP. LESTE'!E47+'245-CAC UAC'!E47+'254-ALMOXARIFADO'!E47+'255-TRANSPORTE'!E47+'265-MANUTENCAO'!E47+'275-CSRT'!E47+'276-ADM. PESSOAL-RH'!E47+'277-CETS'!E47+'289-291-292e293 -FMS'!E47+'GRAFICA SAUDE'!E47+'073-095-100-191-DST-AIDS'!E47+'SO 090 -CEREST  CRST'!E47+'SO113 REABILITAÇÃO FISICA'!E47+'S0041-ZOONOSES'!E47+'ALMOX.- ACERTOS'!E47+'039-072-SAMU'!E47</f>
        <v>8549.8</v>
      </c>
      <c r="F47" s="12">
        <f>'030-COORD. INFORM.'!F47+'140-FARMACIA POP. NORTE'!F47+'037-FARMACIA POP. LESTE'!F47+'245-CAC UAC'!F47+'254-ALMOXARIFADO'!F47+'255-TRANSPORTE'!F47+'265-MANUTENCAO'!F47+'275-CSRT'!F47+'276-ADM. PESSOAL-RH'!F47+'277-CETS'!F47+'289-291-292e293 -FMS'!F47+'GRAFICA SAUDE'!F47+'073-095-100-191-DST-AIDS'!F47+'SO 090 -CEREST  CRST'!F47+'SO113 REABILITAÇÃO FISICA'!F47+'S0041-ZOONOSES'!F47+'ALMOX.- ACERTOS'!F47+'039-072-SAMU'!F47</f>
        <v>6717.22</v>
      </c>
      <c r="G47" s="12">
        <f>'030-COORD. INFORM.'!G47+'140-FARMACIA POP. NORTE'!G47+'037-FARMACIA POP. LESTE'!G47+'245-CAC UAC'!G47+'254-ALMOXARIFADO'!G47+'255-TRANSPORTE'!G47+'265-MANUTENCAO'!G47+'275-CSRT'!G47+'276-ADM. PESSOAL-RH'!G47+'277-CETS'!G47+'289-291-292e293 -FMS'!G47+'GRAFICA SAUDE'!G47+'073-095-100-191-DST-AIDS'!G47+'SO 090 -CEREST  CRST'!G47+'SO113 REABILITAÇÃO FISICA'!G47+'S0041-ZOONOSES'!G47+'ALMOX.- ACERTOS'!G47+'039-072-SAMU'!G47</f>
        <v>7658.28</v>
      </c>
      <c r="H47" s="12">
        <f>'030-COORD. INFORM.'!H47+'140-FARMACIA POP. NORTE'!H47+'037-FARMACIA POP. LESTE'!H47+'245-CAC UAC'!H47+'254-ALMOXARIFADO'!H47+'255-TRANSPORTE'!H47+'265-MANUTENCAO'!H47+'275-CSRT'!H47+'276-ADM. PESSOAL-RH'!H47+'277-CETS'!H47+'289-291-292e293 -FMS'!H47+'GRAFICA SAUDE'!H47+'073-095-100-191-DST-AIDS'!H47+'SO 090 -CEREST  CRST'!H47+'SO113 REABILITAÇÃO FISICA'!H47+'S0041-ZOONOSES'!H47+'ALMOX.- ACERTOS'!H47+'039-072-SAMU'!H47</f>
        <v>5992.38</v>
      </c>
      <c r="I47" s="12">
        <f>'030-COORD. INFORM.'!I47+'140-FARMACIA POP. NORTE'!I47+'037-FARMACIA POP. LESTE'!I47+'245-CAC UAC'!I47+'254-ALMOXARIFADO'!I47+'255-TRANSPORTE'!I47+'265-MANUTENCAO'!I47+'275-CSRT'!I47+'276-ADM. PESSOAL-RH'!I47+'277-CETS'!I47+'289-291-292e293 -FMS'!I47+'GRAFICA SAUDE'!I47+'073-095-100-191-DST-AIDS'!I47+'SO 090 -CEREST  CRST'!I47+'SO113 REABILITAÇÃO FISICA'!I47+'S0041-ZOONOSES'!I47+'ALMOX.- ACERTOS'!I47+'039-072-SAMU'!I47</f>
        <v>5582.61</v>
      </c>
      <c r="J47" s="12">
        <f>'030-COORD. INFORM.'!J47+'140-FARMACIA POP. NORTE'!J47+'037-FARMACIA POP. LESTE'!J47+'245-CAC UAC'!J47+'254-ALMOXARIFADO'!J47+'255-TRANSPORTE'!J47+'265-MANUTENCAO'!J47+'275-CSRT'!J47+'276-ADM. PESSOAL-RH'!J47+'277-CETS'!J47+'289-291-292e293 -FMS'!J47+'GRAFICA SAUDE'!J47+'073-095-100-191-DST-AIDS'!J47+'SO 090 -CEREST  CRST'!J47+'SO113 REABILITAÇÃO FISICA'!J47+'S0041-ZOONOSES'!J47+'ALMOX.- ACERTOS'!J47+'039-072-SAMU'!J47</f>
        <v>10947.32</v>
      </c>
      <c r="K47" s="12">
        <f>'030-COORD. INFORM.'!K47+'140-FARMACIA POP. NORTE'!K47+'037-FARMACIA POP. LESTE'!K47+'245-CAC UAC'!K47+'254-ALMOXARIFADO'!K47+'255-TRANSPORTE'!K47+'265-MANUTENCAO'!K47+'275-CSRT'!K47+'276-ADM. PESSOAL-RH'!K47+'277-CETS'!K47+'289-291-292e293 -FMS'!K47+'GRAFICA SAUDE'!K47+'073-095-100-191-DST-AIDS'!K47+'SO 090 -CEREST  CRST'!K47+'SO113 REABILITAÇÃO FISICA'!K47+'S0041-ZOONOSES'!K47+'ALMOX.- ACERTOS'!K47+'039-072-SAMU'!K47</f>
        <v>6430.28</v>
      </c>
      <c r="L47" s="12">
        <f>'030-COORD. INFORM.'!L47+'140-FARMACIA POP. NORTE'!L47+'037-FARMACIA POP. LESTE'!L47+'245-CAC UAC'!L47+'254-ALMOXARIFADO'!L47+'255-TRANSPORTE'!L47+'265-MANUTENCAO'!L47+'275-CSRT'!L47+'276-ADM. PESSOAL-RH'!L47+'277-CETS'!L47+'289-291-292e293 -FMS'!L47+'GRAFICA SAUDE'!L47+'073-095-100-191-DST-AIDS'!L47+'SO 090 -CEREST  CRST'!L47+'SO113 REABILITAÇÃO FISICA'!L47+'S0041-ZOONOSES'!L47+'ALMOX.- ACERTOS'!L47+'039-072-SAMU'!L47</f>
        <v>8547.11</v>
      </c>
      <c r="M47" s="12">
        <f>'030-COORD. INFORM.'!M47+'140-FARMACIA POP. NORTE'!M47+'037-FARMACIA POP. LESTE'!M47+'245-CAC UAC'!M47+'254-ALMOXARIFADO'!M47+'255-TRANSPORTE'!M47+'265-MANUTENCAO'!M47+'275-CSRT'!M47+'276-ADM. PESSOAL-RH'!M47+'277-CETS'!M47+'289-291-292e293 -FMS'!M47+'GRAFICA SAUDE'!M47+'073-095-100-191-DST-AIDS'!M47+'SO 090 -CEREST  CRST'!M47+'SO113 REABILITAÇÃO FISICA'!M47+'S0041-ZOONOSES'!M47+'ALMOX.- ACERTOS'!M47+'039-072-SAMU'!M47</f>
        <v>5031.38</v>
      </c>
      <c r="N47" s="12">
        <f>'030-COORD. INFORM.'!N47+'140-FARMACIA POP. NORTE'!N47+'037-FARMACIA POP. LESTE'!N47+'245-CAC UAC'!N47+'254-ALMOXARIFADO'!N47+'255-TRANSPORTE'!N47+'265-MANUTENCAO'!N47+'275-CSRT'!N47+'276-ADM. PESSOAL-RH'!N47+'277-CETS'!N47+'289-291-292e293 -FMS'!N47+'GRAFICA SAUDE'!N47+'073-095-100-191-DST-AIDS'!N47+'SO 090 -CEREST  CRST'!N47+'SO113 REABILITAÇÃO FISICA'!N47+'S0041-ZOONOSES'!N47+'ALMOX.- ACERTOS'!N47+'039-072-SAMU'!N47</f>
        <v>43793.55</v>
      </c>
    </row>
    <row r="48" spans="2:14" ht="12.75">
      <c r="B48" s="11" t="s">
        <v>32</v>
      </c>
      <c r="C48" s="12">
        <f>'030-COORD. INFORM.'!C48+'140-FARMACIA POP. NORTE'!C48+'037-FARMACIA POP. LESTE'!C48+'245-CAC UAC'!C48+'254-ALMOXARIFADO'!C48+'255-TRANSPORTE'!C48+'265-MANUTENCAO'!C48+'275-CSRT'!C48+'276-ADM. PESSOAL-RH'!C48+'277-CETS'!C48+'289-291-292e293 -FMS'!C48+'GRAFICA SAUDE'!C48+'073-095-100-191-DST-AIDS'!C48+'SO 090 -CEREST  CRST'!C48+'SO113 REABILITAÇÃO FISICA'!C48+'S0041-ZOONOSES'!C48+'ALMOX.- ACERTOS'!C48+'039-072-SAMU'!C48</f>
        <v>19302.8</v>
      </c>
      <c r="D48" s="12">
        <f>'030-COORD. INFORM.'!D48+'140-FARMACIA POP. NORTE'!D48+'037-FARMACIA POP. LESTE'!D48+'245-CAC UAC'!D48+'254-ALMOXARIFADO'!D48+'255-TRANSPORTE'!D48+'265-MANUTENCAO'!D48+'275-CSRT'!D48+'276-ADM. PESSOAL-RH'!D48+'277-CETS'!D48+'289-291-292e293 -FMS'!D48+'GRAFICA SAUDE'!D48+'073-095-100-191-DST-AIDS'!D48+'SO 090 -CEREST  CRST'!D48+'SO113 REABILITAÇÃO FISICA'!D48+'S0041-ZOONOSES'!D48+'ALMOX.- ACERTOS'!D48+'039-072-SAMU'!D48</f>
        <v>3226.83</v>
      </c>
      <c r="E48" s="12">
        <f>'030-COORD. INFORM.'!E48+'140-FARMACIA POP. NORTE'!E48+'037-FARMACIA POP. LESTE'!E48+'245-CAC UAC'!E48+'254-ALMOXARIFADO'!E48+'255-TRANSPORTE'!E48+'265-MANUTENCAO'!E48+'275-CSRT'!E48+'276-ADM. PESSOAL-RH'!E48+'277-CETS'!E48+'289-291-292e293 -FMS'!E48+'GRAFICA SAUDE'!E48+'073-095-100-191-DST-AIDS'!E48+'SO 090 -CEREST  CRST'!E48+'SO113 REABILITAÇÃO FISICA'!E48+'S0041-ZOONOSES'!E48+'ALMOX.- ACERTOS'!E48+'039-072-SAMU'!E48</f>
        <v>25702.8</v>
      </c>
      <c r="F48" s="12">
        <f>'030-COORD. INFORM.'!F48+'140-FARMACIA POP. NORTE'!F48+'037-FARMACIA POP. LESTE'!F48+'245-CAC UAC'!F48+'254-ALMOXARIFADO'!F48+'255-TRANSPORTE'!F48+'265-MANUTENCAO'!F48+'275-CSRT'!F48+'276-ADM. PESSOAL-RH'!F48+'277-CETS'!F48+'289-291-292e293 -FMS'!F48+'GRAFICA SAUDE'!F48+'073-095-100-191-DST-AIDS'!F48+'SO 090 -CEREST  CRST'!F48+'SO113 REABILITAÇÃO FISICA'!F48+'S0041-ZOONOSES'!F48+'ALMOX.- ACERTOS'!F48+'039-072-SAMU'!F48</f>
        <v>10.45</v>
      </c>
      <c r="G48" s="12">
        <f>'030-COORD. INFORM.'!G48+'140-FARMACIA POP. NORTE'!G48+'037-FARMACIA POP. LESTE'!G48+'245-CAC UAC'!G48+'254-ALMOXARIFADO'!G48+'255-TRANSPORTE'!G48+'265-MANUTENCAO'!G48+'275-CSRT'!G48+'276-ADM. PESSOAL-RH'!G48+'277-CETS'!G48+'289-291-292e293 -FMS'!G48+'GRAFICA SAUDE'!G48+'073-095-100-191-DST-AIDS'!G48+'SO 090 -CEREST  CRST'!G48+'SO113 REABILITAÇÃO FISICA'!G48+'S0041-ZOONOSES'!G48+'ALMOX.- ACERTOS'!G48+'039-072-SAMU'!G48</f>
        <v>3220.12</v>
      </c>
      <c r="H48" s="12">
        <f>'030-COORD. INFORM.'!H48+'140-FARMACIA POP. NORTE'!H48+'037-FARMACIA POP. LESTE'!H48+'245-CAC UAC'!H48+'254-ALMOXARIFADO'!H48+'255-TRANSPORTE'!H48+'265-MANUTENCAO'!H48+'275-CSRT'!H48+'276-ADM. PESSOAL-RH'!H48+'277-CETS'!H48+'289-291-292e293 -FMS'!H48+'GRAFICA SAUDE'!H48+'073-095-100-191-DST-AIDS'!H48+'SO 090 -CEREST  CRST'!H48+'SO113 REABILITAÇÃO FISICA'!H48+'S0041-ZOONOSES'!H48+'ALMOX.- ACERTOS'!H48+'039-072-SAMU'!H48</f>
        <v>3941</v>
      </c>
      <c r="I48" s="12">
        <f>'030-COORD. INFORM.'!I48+'140-FARMACIA POP. NORTE'!I48+'037-FARMACIA POP. LESTE'!I48+'245-CAC UAC'!I48+'254-ALMOXARIFADO'!I48+'255-TRANSPORTE'!I48+'265-MANUTENCAO'!I48+'275-CSRT'!I48+'276-ADM. PESSOAL-RH'!I48+'277-CETS'!I48+'289-291-292e293 -FMS'!I48+'GRAFICA SAUDE'!I48+'073-095-100-191-DST-AIDS'!I48+'SO 090 -CEREST  CRST'!I48+'SO113 REABILITAÇÃO FISICA'!I48+'S0041-ZOONOSES'!I48+'ALMOX.- ACERTOS'!I48+'039-072-SAMU'!I48</f>
        <v>7592.37</v>
      </c>
      <c r="J48" s="12">
        <f>'030-COORD. INFORM.'!J48+'140-FARMACIA POP. NORTE'!J48+'037-FARMACIA POP. LESTE'!J48+'245-CAC UAC'!J48+'254-ALMOXARIFADO'!J48+'255-TRANSPORTE'!J48+'265-MANUTENCAO'!J48+'275-CSRT'!J48+'276-ADM. PESSOAL-RH'!J48+'277-CETS'!J48+'289-291-292e293 -FMS'!J48+'GRAFICA SAUDE'!J48+'073-095-100-191-DST-AIDS'!J48+'SO 090 -CEREST  CRST'!J48+'SO113 REABILITAÇÃO FISICA'!J48+'S0041-ZOONOSES'!J48+'ALMOX.- ACERTOS'!J48+'039-072-SAMU'!J48</f>
        <v>0</v>
      </c>
      <c r="K48" s="12">
        <f>'030-COORD. INFORM.'!K48+'140-FARMACIA POP. NORTE'!K48+'037-FARMACIA POP. LESTE'!K48+'245-CAC UAC'!K48+'254-ALMOXARIFADO'!K48+'255-TRANSPORTE'!K48+'265-MANUTENCAO'!K48+'275-CSRT'!K48+'276-ADM. PESSOAL-RH'!K48+'277-CETS'!K48+'289-291-292e293 -FMS'!K48+'GRAFICA SAUDE'!K48+'073-095-100-191-DST-AIDS'!K48+'SO 090 -CEREST  CRST'!K48+'SO113 REABILITAÇÃO FISICA'!K48+'S0041-ZOONOSES'!K48+'ALMOX.- ACERTOS'!K48+'039-072-SAMU'!K48</f>
        <v>3981.9</v>
      </c>
      <c r="L48" s="12">
        <f>'030-COORD. INFORM.'!L48+'140-FARMACIA POP. NORTE'!L48+'037-FARMACIA POP. LESTE'!L48+'245-CAC UAC'!L48+'254-ALMOXARIFADO'!L48+'255-TRANSPORTE'!L48+'265-MANUTENCAO'!L48+'275-CSRT'!L48+'276-ADM. PESSOAL-RH'!L48+'277-CETS'!L48+'289-291-292e293 -FMS'!L48+'GRAFICA SAUDE'!L48+'073-095-100-191-DST-AIDS'!L48+'SO 090 -CEREST  CRST'!L48+'SO113 REABILITAÇÃO FISICA'!L48+'S0041-ZOONOSES'!L48+'ALMOX.- ACERTOS'!L48+'039-072-SAMU'!L48</f>
        <v>13989.61</v>
      </c>
      <c r="M48" s="12">
        <f>'030-COORD. INFORM.'!M48+'140-FARMACIA POP. NORTE'!M48+'037-FARMACIA POP. LESTE'!M48+'245-CAC UAC'!M48+'254-ALMOXARIFADO'!M48+'255-TRANSPORTE'!M48+'265-MANUTENCAO'!M48+'275-CSRT'!M48+'276-ADM. PESSOAL-RH'!M48+'277-CETS'!M48+'289-291-292e293 -FMS'!M48+'GRAFICA SAUDE'!M48+'073-095-100-191-DST-AIDS'!M48+'SO 090 -CEREST  CRST'!M48+'SO113 REABILITAÇÃO FISICA'!M48+'S0041-ZOONOSES'!M48+'ALMOX.- ACERTOS'!M48+'039-072-SAMU'!M48</f>
        <v>4896.06</v>
      </c>
      <c r="N48" s="12">
        <f>'030-COORD. INFORM.'!N48+'140-FARMACIA POP. NORTE'!N48+'037-FARMACIA POP. LESTE'!N48+'245-CAC UAC'!N48+'254-ALMOXARIFADO'!N48+'255-TRANSPORTE'!N48+'265-MANUTENCAO'!N48+'275-CSRT'!N48+'276-ADM. PESSOAL-RH'!N48+'277-CETS'!N48+'289-291-292e293 -FMS'!N48+'GRAFICA SAUDE'!N48+'073-095-100-191-DST-AIDS'!N48+'SO 090 -CEREST  CRST'!N48+'SO113 REABILITAÇÃO FISICA'!N48+'S0041-ZOONOSES'!N48+'ALMOX.- ACERTOS'!N48+'039-072-SAMU'!N48</f>
        <v>0</v>
      </c>
    </row>
    <row r="49" spans="2:14" ht="12.75">
      <c r="B49" s="13" t="s">
        <v>33</v>
      </c>
      <c r="C49" s="12">
        <f>'030-COORD. INFORM.'!C49+'140-FARMACIA POP. NORTE'!C49+'037-FARMACIA POP. LESTE'!C49+'039-072-SAMU'!C49+'245-CAC UAC'!C49+'254-ALMOXARIFADO'!C49+'255-TRANSPORTE'!C49+'265-MANUTENCAO'!C49+'275-CSRT'!C49+'276-ADM. PESSOAL-RH'!C49+'277-CETS'!C49+'289-291-292e293 -FMS'!C49+'GRAFICA SAUDE'!C49+'073-095-100-191-DST-AIDS'!C49+'SO 090 -CEREST  CRST'!C49+'SO113 REABILITAÇÃO FISICA'!C49+'S0041-ZOONOSES'!C49+'ALMOX.- ACERTOS'!C49</f>
        <v>5072751.2612</v>
      </c>
      <c r="D49" s="14">
        <f aca="true" t="shared" si="0" ref="D49:N49">SUM(D2:D48)</f>
        <v>5027060.872199999</v>
      </c>
      <c r="E49" s="14">
        <f t="shared" si="0"/>
        <v>4502697.0121</v>
      </c>
      <c r="F49" s="14">
        <f t="shared" si="0"/>
        <v>4684537.8031</v>
      </c>
      <c r="G49" s="14">
        <f t="shared" si="0"/>
        <v>4876769.6828000005</v>
      </c>
      <c r="H49" s="14">
        <f t="shared" si="0"/>
        <v>5207761.8836</v>
      </c>
      <c r="I49" s="14">
        <f t="shared" si="0"/>
        <v>4950588.6811</v>
      </c>
      <c r="J49" s="14">
        <f t="shared" si="0"/>
        <v>4799316.8185</v>
      </c>
      <c r="K49" s="14">
        <f t="shared" si="0"/>
        <v>4837668.4509</v>
      </c>
      <c r="L49" s="14">
        <f t="shared" si="0"/>
        <v>5233667.3144000005</v>
      </c>
      <c r="M49" s="14">
        <f t="shared" si="0"/>
        <v>5000431.9173</v>
      </c>
      <c r="N49" s="14">
        <f t="shared" si="0"/>
        <v>7393018.657</v>
      </c>
    </row>
    <row r="51" spans="3:8" ht="12.75">
      <c r="C51" s="6"/>
      <c r="D51" s="6"/>
      <c r="E51" s="6"/>
      <c r="F51" s="6"/>
      <c r="G51" s="6"/>
      <c r="H51" s="6"/>
    </row>
    <row r="53" spans="3:8" ht="12.75">
      <c r="C53" s="6"/>
      <c r="D53" s="6"/>
      <c r="E53" s="6"/>
      <c r="F53" s="6"/>
      <c r="G53" s="6"/>
      <c r="H53" s="6"/>
    </row>
    <row r="54" spans="3:8" ht="12.75">
      <c r="C54" s="6"/>
      <c r="D54" s="6"/>
      <c r="E54" s="6"/>
      <c r="F54" s="6"/>
      <c r="G54" s="6"/>
      <c r="H54" s="6"/>
    </row>
    <row r="55" spans="3:8" ht="12.75">
      <c r="C55" s="6"/>
      <c r="D55" s="6"/>
      <c r="E55" s="6"/>
      <c r="F55" s="6"/>
      <c r="G55" s="6"/>
      <c r="H55" s="6"/>
    </row>
    <row r="56" spans="3:8" ht="12.75">
      <c r="C56" s="6"/>
      <c r="D56" s="6"/>
      <c r="E56" s="6"/>
      <c r="F56" s="6"/>
      <c r="G56" s="6"/>
      <c r="H56" s="6"/>
    </row>
    <row r="57" spans="3:8" ht="12.75">
      <c r="C57" s="6"/>
      <c r="D57" s="6"/>
      <c r="E57" s="6"/>
      <c r="F57" s="6"/>
      <c r="G57" s="6"/>
      <c r="H57" s="6"/>
    </row>
    <row r="58" spans="3:8" ht="12.75">
      <c r="C58" s="6"/>
      <c r="D58" s="6"/>
      <c r="E58" s="6"/>
      <c r="F58" s="6"/>
      <c r="G58" s="6"/>
      <c r="H58" s="6"/>
    </row>
    <row r="59" spans="3:8" ht="12.75">
      <c r="C59" s="6"/>
      <c r="D59" s="6"/>
      <c r="E59" s="6"/>
      <c r="F59" s="6"/>
      <c r="G59" s="6"/>
      <c r="H59" s="6"/>
    </row>
    <row r="60" spans="3:8" ht="12.75">
      <c r="C60" s="6"/>
      <c r="D60" s="6"/>
      <c r="E60" s="6"/>
      <c r="F60" s="6"/>
      <c r="G60" s="6"/>
      <c r="H60" s="6"/>
    </row>
    <row r="61" spans="3:8" ht="12.75">
      <c r="C61" s="6"/>
      <c r="D61" s="6"/>
      <c r="E61" s="6"/>
      <c r="F61" s="6"/>
      <c r="G61" s="6"/>
      <c r="H61" s="6"/>
    </row>
    <row r="62" spans="3:8" ht="12.75">
      <c r="C62" s="6"/>
      <c r="D62" s="6"/>
      <c r="E62" s="6"/>
      <c r="F62" s="6"/>
      <c r="G62" s="6"/>
      <c r="H62" s="6"/>
    </row>
    <row r="63" spans="3:8" ht="12.75">
      <c r="C63" s="6"/>
      <c r="D63" s="6"/>
      <c r="E63" s="6"/>
      <c r="F63" s="6"/>
      <c r="G63" s="6"/>
      <c r="H63" s="6"/>
    </row>
    <row r="64" spans="3:8" ht="12.75">
      <c r="C64" s="6"/>
      <c r="D64" s="6"/>
      <c r="E64" s="6"/>
      <c r="F64" s="6"/>
      <c r="G64" s="6"/>
      <c r="H64" s="6"/>
    </row>
    <row r="65" spans="3:8" ht="12.75">
      <c r="C65" s="6"/>
      <c r="D65" s="6"/>
      <c r="E65" s="6"/>
      <c r="F65" s="6"/>
      <c r="G65" s="6"/>
      <c r="H65" s="6"/>
    </row>
    <row r="66" spans="3:8" ht="12.75">
      <c r="C66" s="6"/>
      <c r="D66" s="6"/>
      <c r="E66" s="6"/>
      <c r="F66" s="6"/>
      <c r="G66" s="6"/>
      <c r="H66" s="6"/>
    </row>
    <row r="67" spans="3:8" ht="12.75">
      <c r="C67" s="6"/>
      <c r="D67" s="6"/>
      <c r="E67" s="6"/>
      <c r="F67" s="6"/>
      <c r="G67" s="6"/>
      <c r="H67" s="6"/>
    </row>
    <row r="68" spans="3:8" ht="12.75">
      <c r="C68" s="6"/>
      <c r="D68" s="6"/>
      <c r="E68" s="6"/>
      <c r="F68" s="6"/>
      <c r="G68" s="6"/>
      <c r="H68" s="6"/>
    </row>
    <row r="69" spans="3:8" ht="12.75">
      <c r="C69" s="6"/>
      <c r="D69" s="6"/>
      <c r="E69" s="6"/>
      <c r="F69" s="6"/>
      <c r="G69" s="6"/>
      <c r="H69" s="6"/>
    </row>
    <row r="70" spans="3:8" ht="12.75">
      <c r="C70" s="6"/>
      <c r="D70" s="6"/>
      <c r="E70" s="6"/>
      <c r="F70" s="6"/>
      <c r="G70" s="6"/>
      <c r="H70" s="6"/>
    </row>
    <row r="71" spans="3:8" ht="12.75">
      <c r="C71" s="6"/>
      <c r="D71" s="6"/>
      <c r="E71" s="6"/>
      <c r="F71" s="6"/>
      <c r="G71" s="6"/>
      <c r="H71" s="6"/>
    </row>
    <row r="72" spans="3:8" ht="12.75">
      <c r="C72" s="6"/>
      <c r="D72" s="6"/>
      <c r="E72" s="6"/>
      <c r="F72" s="6"/>
      <c r="G72" s="6"/>
      <c r="H72" s="6"/>
    </row>
  </sheetData>
  <sheetProtection/>
  <printOptions/>
  <pageMargins left="0.1968503937007874" right="0.1968503937007874" top="0.7874015748031497" bottom="0" header="0.5118110236220472" footer="0.5118110236220472"/>
  <pageSetup horizontalDpi="600" verticalDpi="600" orientation="landscape" paperSize="9" scale="85" r:id="rId1"/>
  <headerFooter alignWithMargins="0">
    <oddHeader>&amp;CTOTAL GERAL - MEIO PRODUÇÃO-2012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22" activePane="bottomLeft" state="frozen"/>
      <selection pane="topLeft" activeCell="A1" sqref="A1"/>
      <selection pane="bottomLeft" activeCell="V11" sqref="V11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9.7109375" style="0" customWidth="1"/>
  </cols>
  <sheetData>
    <row r="1" spans="1:14" ht="12.75">
      <c r="A1" t="s">
        <v>45</v>
      </c>
      <c r="B1" s="9" t="s">
        <v>0</v>
      </c>
      <c r="C1" s="10">
        <v>40909</v>
      </c>
      <c r="D1" s="10">
        <v>40940</v>
      </c>
      <c r="E1" s="10">
        <v>40969</v>
      </c>
      <c r="F1" s="10">
        <v>41000</v>
      </c>
      <c r="G1" s="10">
        <v>41030</v>
      </c>
      <c r="H1" s="10">
        <v>41061</v>
      </c>
      <c r="I1" s="10">
        <v>41091</v>
      </c>
      <c r="J1" s="10">
        <v>41122</v>
      </c>
      <c r="K1" s="10">
        <v>41153</v>
      </c>
      <c r="L1" s="10">
        <v>41183</v>
      </c>
      <c r="M1" s="10">
        <v>41214</v>
      </c>
      <c r="N1" s="10">
        <v>41244</v>
      </c>
    </row>
    <row r="2" spans="2:15" ht="12.75">
      <c r="B2" s="11" t="s">
        <v>1</v>
      </c>
      <c r="C2" s="12">
        <v>0</v>
      </c>
      <c r="D2" s="12">
        <v>0</v>
      </c>
      <c r="E2" s="12">
        <v>0</v>
      </c>
      <c r="F2" s="12">
        <v>0</v>
      </c>
      <c r="G2" s="12">
        <v>0</v>
      </c>
      <c r="H2" s="12">
        <v>0</v>
      </c>
      <c r="I2" s="12">
        <v>0</v>
      </c>
      <c r="J2" s="12">
        <v>0</v>
      </c>
      <c r="K2" s="12">
        <v>0</v>
      </c>
      <c r="L2" s="12">
        <v>0</v>
      </c>
      <c r="M2" s="12">
        <v>0</v>
      </c>
      <c r="N2" s="12">
        <v>0</v>
      </c>
      <c r="O2" s="3"/>
    </row>
    <row r="3" spans="2:15" ht="12.75">
      <c r="B3" s="11" t="s">
        <v>2</v>
      </c>
      <c r="C3" s="12">
        <v>0</v>
      </c>
      <c r="D3" s="12">
        <v>0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3"/>
    </row>
    <row r="4" spans="2:15" ht="12.75">
      <c r="B4" s="11" t="s">
        <v>3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3"/>
    </row>
    <row r="5" spans="2:15" ht="12.75">
      <c r="B5" s="11" t="s">
        <v>58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3"/>
    </row>
    <row r="6" spans="2:15" ht="12.75">
      <c r="B6" s="11" t="s">
        <v>4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3"/>
    </row>
    <row r="7" spans="2:15" ht="12.75">
      <c r="B7" s="11" t="s">
        <v>7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3"/>
    </row>
    <row r="8" spans="2:15" ht="12.75">
      <c r="B8" s="11" t="s">
        <v>59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3"/>
    </row>
    <row r="9" spans="2:15" ht="12.75">
      <c r="B9" s="11" t="s">
        <v>60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3"/>
    </row>
    <row r="10" spans="2:15" ht="12.75">
      <c r="B10" s="11" t="s">
        <v>53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3"/>
    </row>
    <row r="11" spans="2:15" ht="12.75">
      <c r="B11" s="11" t="s">
        <v>5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3"/>
    </row>
    <row r="12" spans="2:15" ht="12.75">
      <c r="B12" s="11" t="s">
        <v>6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3"/>
    </row>
    <row r="13" spans="2:15" ht="12.75">
      <c r="B13" s="11" t="s">
        <v>8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3"/>
    </row>
    <row r="14" spans="2:15" ht="12.75">
      <c r="B14" s="11" t="s">
        <v>9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3"/>
    </row>
    <row r="15" spans="2:15" ht="12.75">
      <c r="B15" s="11" t="s">
        <v>10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3"/>
    </row>
    <row r="16" spans="2:15" ht="12.75">
      <c r="B16" s="11" t="s">
        <v>11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3"/>
    </row>
    <row r="17" spans="2:15" ht="12.75">
      <c r="B17" s="11" t="s">
        <v>54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3"/>
    </row>
    <row r="18" spans="2:15" ht="12.75">
      <c r="B18" s="11" t="s">
        <v>12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3"/>
    </row>
    <row r="19" spans="2:15" ht="12.75">
      <c r="B19" s="11" t="s">
        <v>13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3"/>
    </row>
    <row r="20" spans="2:15" ht="12.75">
      <c r="B20" s="11" t="s">
        <v>14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3"/>
    </row>
    <row r="21" spans="2:15" ht="12.75">
      <c r="B21" s="11" t="s">
        <v>15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3"/>
    </row>
    <row r="22" spans="2:15" ht="12.75">
      <c r="B22" s="11" t="s">
        <v>16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3"/>
    </row>
    <row r="23" spans="2:15" ht="12.75">
      <c r="B23" s="11" t="s">
        <v>17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3"/>
    </row>
    <row r="24" spans="2:15" ht="12.75">
      <c r="B24" s="11" t="s">
        <v>18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3"/>
    </row>
    <row r="25" spans="2:15" ht="12.75">
      <c r="B25" s="11" t="s">
        <v>35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3"/>
    </row>
    <row r="26" spans="2:15" ht="12.75">
      <c r="B26" s="11" t="s">
        <v>19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3"/>
    </row>
    <row r="27" spans="2:15" ht="12.75">
      <c r="B27" s="11" t="s">
        <v>61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3"/>
    </row>
    <row r="28" spans="2:15" ht="12.75">
      <c r="B28" s="11" t="s">
        <v>20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3"/>
    </row>
    <row r="29" spans="2:15" ht="12.75">
      <c r="B29" s="11" t="s">
        <v>62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3"/>
    </row>
    <row r="30" spans="2:15" ht="12.75">
      <c r="B30" s="11" t="s">
        <v>21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3"/>
    </row>
    <row r="31" spans="2:15" ht="12.75">
      <c r="B31" s="11" t="s">
        <v>63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3"/>
    </row>
    <row r="32" spans="2:15" ht="12.75">
      <c r="B32" s="11" t="s">
        <v>22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3"/>
    </row>
    <row r="33" spans="2:15" ht="12.75">
      <c r="B33" s="11" t="s">
        <v>55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3"/>
    </row>
    <row r="34" spans="2:15" ht="12.75">
      <c r="B34" s="11" t="s">
        <v>23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3"/>
    </row>
    <row r="35" spans="2:15" ht="12.75">
      <c r="B35" s="11" t="s">
        <v>24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3"/>
    </row>
    <row r="36" spans="2:15" ht="12.75">
      <c r="B36" s="11" t="s">
        <v>25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3"/>
    </row>
    <row r="37" spans="2:15" ht="12.75">
      <c r="B37" s="11" t="s">
        <v>26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3"/>
    </row>
    <row r="38" spans="2:15" ht="12.75">
      <c r="B38" s="11" t="s">
        <v>27</v>
      </c>
      <c r="C38" s="12">
        <v>112319.62</v>
      </c>
      <c r="D38" s="12">
        <v>105507.31</v>
      </c>
      <c r="E38" s="12">
        <v>93102.48</v>
      </c>
      <c r="F38" s="12">
        <v>106152.61</v>
      </c>
      <c r="G38" s="12">
        <v>101951.01</v>
      </c>
      <c r="H38" s="12">
        <v>112237.4</v>
      </c>
      <c r="I38" s="12">
        <v>93330.19</v>
      </c>
      <c r="J38" s="12">
        <v>87002.54</v>
      </c>
      <c r="K38" s="12">
        <v>94984.81</v>
      </c>
      <c r="L38" s="12">
        <v>85164.27</v>
      </c>
      <c r="M38" s="12">
        <v>88890.69</v>
      </c>
      <c r="N38" s="12">
        <v>93994.8</v>
      </c>
      <c r="O38" s="3"/>
    </row>
    <row r="39" spans="2:15" ht="12.75">
      <c r="B39" s="11" t="s">
        <v>65</v>
      </c>
      <c r="C39" s="12">
        <f>C38*33%</f>
        <v>37065.4746</v>
      </c>
      <c r="D39" s="12">
        <f aca="true" t="shared" si="0" ref="D39:N39">D38*33%</f>
        <v>34817.4123</v>
      </c>
      <c r="E39" s="12">
        <f t="shared" si="0"/>
        <v>30723.8184</v>
      </c>
      <c r="F39" s="12">
        <f t="shared" si="0"/>
        <v>35030.361300000004</v>
      </c>
      <c r="G39" s="12">
        <f t="shared" si="0"/>
        <v>33643.8333</v>
      </c>
      <c r="H39" s="12">
        <f t="shared" si="0"/>
        <v>37038.342</v>
      </c>
      <c r="I39" s="12">
        <f t="shared" si="0"/>
        <v>30798.962700000004</v>
      </c>
      <c r="J39" s="12">
        <f t="shared" si="0"/>
        <v>28710.8382</v>
      </c>
      <c r="K39" s="12">
        <f t="shared" si="0"/>
        <v>31344.9873</v>
      </c>
      <c r="L39" s="12">
        <f t="shared" si="0"/>
        <v>28104.209100000004</v>
      </c>
      <c r="M39" s="12">
        <f t="shared" si="0"/>
        <v>29333.927700000004</v>
      </c>
      <c r="N39" s="12">
        <f t="shared" si="0"/>
        <v>31018.284000000003</v>
      </c>
      <c r="O39" s="3"/>
    </row>
    <row r="40" spans="2:15" ht="12.75">
      <c r="B40" s="11" t="s">
        <v>36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3"/>
    </row>
    <row r="41" spans="2:15" ht="12.75">
      <c r="B41" s="11" t="s">
        <v>28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3"/>
    </row>
    <row r="42" spans="2:15" ht="12.75">
      <c r="B42" s="11" t="s">
        <v>37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3"/>
    </row>
    <row r="43" spans="2:15" ht="12.75">
      <c r="B43" s="11" t="s">
        <v>29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3"/>
    </row>
    <row r="44" spans="2:15" ht="12.75">
      <c r="B44" s="11" t="s">
        <v>30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3"/>
    </row>
    <row r="45" spans="2:15" ht="12.75">
      <c r="B45" s="11" t="s">
        <v>56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3"/>
    </row>
    <row r="46" spans="2:15" s="2" customFormat="1" ht="12.75">
      <c r="B46" s="11" t="s">
        <v>31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4"/>
    </row>
    <row r="47" spans="2:14" ht="12.75">
      <c r="B47" s="11" t="s">
        <v>34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</row>
    <row r="48" spans="2:14" ht="12.75">
      <c r="B48" s="11" t="s">
        <v>32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</row>
    <row r="49" spans="2:14" ht="12.75">
      <c r="B49" s="13" t="s">
        <v>33</v>
      </c>
      <c r="C49" s="14">
        <f>SUM(C2:C48)</f>
        <v>149385.0946</v>
      </c>
      <c r="D49" s="14">
        <f aca="true" t="shared" si="1" ref="D49:N49">SUM(D2:D48)</f>
        <v>140324.7223</v>
      </c>
      <c r="E49" s="14">
        <f t="shared" si="1"/>
        <v>123826.2984</v>
      </c>
      <c r="F49" s="14">
        <f t="shared" si="1"/>
        <v>141182.9713</v>
      </c>
      <c r="G49" s="14">
        <f t="shared" si="1"/>
        <v>135594.8433</v>
      </c>
      <c r="H49" s="14">
        <f t="shared" si="1"/>
        <v>149275.742</v>
      </c>
      <c r="I49" s="14">
        <f t="shared" si="1"/>
        <v>124129.1527</v>
      </c>
      <c r="J49" s="14">
        <f t="shared" si="1"/>
        <v>115713.37819999999</v>
      </c>
      <c r="K49" s="14">
        <f t="shared" si="1"/>
        <v>126329.7973</v>
      </c>
      <c r="L49" s="14">
        <f t="shared" si="1"/>
        <v>113268.47910000001</v>
      </c>
      <c r="M49" s="14">
        <f t="shared" si="1"/>
        <v>118224.6177</v>
      </c>
      <c r="N49" s="14">
        <f t="shared" si="1"/>
        <v>125013.084</v>
      </c>
    </row>
  </sheetData>
  <sheetProtection/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  <headerFooter alignWithMargins="0">
    <oddHeader>&amp;C&amp;12 0275 - CSRT - 2012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22" activePane="bottomLeft" state="frozen"/>
      <selection pane="topLeft" activeCell="A1" sqref="A1"/>
      <selection pane="bottomLeft" activeCell="N45" sqref="N45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9.7109375" style="0" customWidth="1"/>
  </cols>
  <sheetData>
    <row r="1" spans="1:14" ht="12.75">
      <c r="A1" t="s">
        <v>46</v>
      </c>
      <c r="B1" s="9" t="s">
        <v>0</v>
      </c>
      <c r="C1" s="10">
        <v>40909</v>
      </c>
      <c r="D1" s="10">
        <v>40940</v>
      </c>
      <c r="E1" s="10">
        <v>40969</v>
      </c>
      <c r="F1" s="10">
        <v>41000</v>
      </c>
      <c r="G1" s="10">
        <v>41030</v>
      </c>
      <c r="H1" s="10">
        <v>41061</v>
      </c>
      <c r="I1" s="10">
        <v>41091</v>
      </c>
      <c r="J1" s="10">
        <v>41122</v>
      </c>
      <c r="K1" s="10">
        <v>41153</v>
      </c>
      <c r="L1" s="10">
        <v>41183</v>
      </c>
      <c r="M1" s="10">
        <v>41214</v>
      </c>
      <c r="N1" s="10">
        <v>41244</v>
      </c>
    </row>
    <row r="2" spans="2:15" ht="12.75">
      <c r="B2" s="11" t="s">
        <v>1</v>
      </c>
      <c r="C2" s="12">
        <v>0</v>
      </c>
      <c r="D2" s="12">
        <v>0</v>
      </c>
      <c r="E2" s="12">
        <v>19.9</v>
      </c>
      <c r="F2" s="12">
        <v>0</v>
      </c>
      <c r="G2" s="12">
        <v>0</v>
      </c>
      <c r="H2" s="12">
        <v>0</v>
      </c>
      <c r="I2" s="12">
        <v>0</v>
      </c>
      <c r="J2" s="12">
        <v>0</v>
      </c>
      <c r="K2" s="12">
        <v>0</v>
      </c>
      <c r="L2" s="12">
        <v>10.99</v>
      </c>
      <c r="M2" s="12">
        <v>2.19</v>
      </c>
      <c r="N2" s="12">
        <v>0</v>
      </c>
      <c r="O2" s="3"/>
    </row>
    <row r="3" spans="2:15" ht="12.75">
      <c r="B3" s="11" t="s">
        <v>2</v>
      </c>
      <c r="C3" s="12">
        <v>0</v>
      </c>
      <c r="D3" s="12">
        <v>0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3"/>
    </row>
    <row r="4" spans="2:15" ht="12.75">
      <c r="B4" s="11" t="s">
        <v>3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3"/>
    </row>
    <row r="5" spans="2:15" ht="12.75">
      <c r="B5" s="11" t="s">
        <v>58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3"/>
    </row>
    <row r="6" spans="2:15" ht="12.75">
      <c r="B6" s="11" t="s">
        <v>4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3"/>
    </row>
    <row r="7" spans="2:15" ht="12.75">
      <c r="B7" s="11" t="s">
        <v>7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3"/>
    </row>
    <row r="8" spans="2:15" ht="12.75">
      <c r="B8" s="11" t="s">
        <v>59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3"/>
    </row>
    <row r="9" spans="2:15" ht="12.75">
      <c r="B9" s="11" t="s">
        <v>60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3"/>
    </row>
    <row r="10" spans="2:15" ht="12.75">
      <c r="B10" s="11" t="s">
        <v>53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3"/>
    </row>
    <row r="11" spans="2:15" ht="12.75">
      <c r="B11" s="11" t="s">
        <v>5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3"/>
    </row>
    <row r="12" spans="2:15" ht="12.75">
      <c r="B12" s="11" t="s">
        <v>6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3"/>
    </row>
    <row r="13" spans="2:15" ht="12.75">
      <c r="B13" s="11" t="s">
        <v>8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3"/>
    </row>
    <row r="14" spans="2:15" ht="12.75">
      <c r="B14" s="11" t="s">
        <v>9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3"/>
    </row>
    <row r="15" spans="2:15" ht="12.75">
      <c r="B15" s="11" t="s">
        <v>10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3"/>
    </row>
    <row r="16" spans="2:15" ht="12.75">
      <c r="B16" s="11" t="s">
        <v>11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3"/>
    </row>
    <row r="17" spans="2:15" ht="12.75">
      <c r="B17" s="11" t="s">
        <v>54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3"/>
    </row>
    <row r="18" spans="2:15" ht="12.75">
      <c r="B18" s="11" t="s">
        <v>12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3"/>
    </row>
    <row r="19" spans="2:15" ht="12.75">
      <c r="B19" s="11" t="s">
        <v>13</v>
      </c>
      <c r="C19" s="12">
        <v>0</v>
      </c>
      <c r="D19" s="12">
        <v>97.45</v>
      </c>
      <c r="E19" s="12">
        <v>127.75</v>
      </c>
      <c r="F19" s="12">
        <v>80.71</v>
      </c>
      <c r="G19" s="12">
        <v>47.51</v>
      </c>
      <c r="H19" s="12">
        <v>46.07</v>
      </c>
      <c r="I19" s="12">
        <v>0</v>
      </c>
      <c r="J19" s="12">
        <v>44.21</v>
      </c>
      <c r="K19" s="12">
        <v>99.66</v>
      </c>
      <c r="L19" s="12">
        <v>44.21</v>
      </c>
      <c r="M19" s="12">
        <v>113.13</v>
      </c>
      <c r="N19" s="12">
        <v>117.77</v>
      </c>
      <c r="O19" s="3"/>
    </row>
    <row r="20" spans="2:15" ht="12.75">
      <c r="B20" s="11" t="s">
        <v>14</v>
      </c>
      <c r="C20" s="12">
        <v>0</v>
      </c>
      <c r="D20" s="12">
        <v>0</v>
      </c>
      <c r="E20" s="12">
        <v>7.9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511.8</v>
      </c>
      <c r="L20" s="12">
        <v>0</v>
      </c>
      <c r="M20" s="12">
        <v>0</v>
      </c>
      <c r="N20" s="12">
        <v>0</v>
      </c>
      <c r="O20" s="3"/>
    </row>
    <row r="21" spans="2:15" ht="12.75">
      <c r="B21" s="11" t="s">
        <v>15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3"/>
    </row>
    <row r="22" spans="2:15" ht="12.75">
      <c r="B22" s="11" t="s">
        <v>16</v>
      </c>
      <c r="C22" s="12">
        <v>0</v>
      </c>
      <c r="D22" s="12">
        <v>0</v>
      </c>
      <c r="E22" s="12">
        <v>1.91</v>
      </c>
      <c r="F22" s="12">
        <v>1.91</v>
      </c>
      <c r="G22" s="12">
        <v>0.63</v>
      </c>
      <c r="H22" s="12">
        <v>0</v>
      </c>
      <c r="I22" s="12">
        <v>0</v>
      </c>
      <c r="J22" s="12">
        <v>0</v>
      </c>
      <c r="K22" s="12">
        <v>7.4</v>
      </c>
      <c r="L22" s="12">
        <v>0</v>
      </c>
      <c r="M22" s="12">
        <v>0</v>
      </c>
      <c r="N22" s="12">
        <v>0</v>
      </c>
      <c r="O22" s="3"/>
    </row>
    <row r="23" spans="2:15" ht="12.75">
      <c r="B23" s="11" t="s">
        <v>17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3"/>
    </row>
    <row r="24" spans="2:15" ht="12.75">
      <c r="B24" s="11" t="s">
        <v>18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3"/>
    </row>
    <row r="25" spans="2:15" ht="12.75">
      <c r="B25" s="11" t="s">
        <v>35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3"/>
    </row>
    <row r="26" spans="2:15" ht="12.75">
      <c r="B26" s="11" t="s">
        <v>19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3"/>
    </row>
    <row r="27" spans="2:15" ht="12.75">
      <c r="B27" s="11" t="s">
        <v>61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3"/>
    </row>
    <row r="28" spans="2:15" ht="12.75">
      <c r="B28" s="11" t="s">
        <v>20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3"/>
    </row>
    <row r="29" spans="2:15" ht="12.75">
      <c r="B29" s="11" t="s">
        <v>62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3"/>
    </row>
    <row r="30" spans="2:15" ht="12.75">
      <c r="B30" s="11" t="s">
        <v>21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3"/>
    </row>
    <row r="31" spans="2:15" ht="12.75">
      <c r="B31" s="11" t="s">
        <v>63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3"/>
    </row>
    <row r="32" spans="2:15" ht="12.75">
      <c r="B32" s="11" t="s">
        <v>22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3.57</v>
      </c>
      <c r="L32" s="12">
        <v>0</v>
      </c>
      <c r="M32" s="12">
        <v>0</v>
      </c>
      <c r="N32" s="12">
        <v>0</v>
      </c>
      <c r="O32" s="3"/>
    </row>
    <row r="33" spans="2:15" ht="12.75">
      <c r="B33" s="11" t="s">
        <v>55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3"/>
    </row>
    <row r="34" spans="2:15" ht="12.75">
      <c r="B34" s="11" t="s">
        <v>23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3"/>
    </row>
    <row r="35" spans="2:15" ht="12.75">
      <c r="B35" s="11" t="s">
        <v>24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3"/>
    </row>
    <row r="36" spans="2:15" ht="12.75">
      <c r="B36" s="11" t="s">
        <v>25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3"/>
    </row>
    <row r="37" spans="2:15" ht="12.75">
      <c r="B37" s="11" t="s">
        <v>26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3"/>
    </row>
    <row r="38" spans="2:15" ht="12.75">
      <c r="B38" s="11" t="s">
        <v>27</v>
      </c>
      <c r="C38" s="12">
        <v>9834.88</v>
      </c>
      <c r="D38" s="12">
        <v>12644.86</v>
      </c>
      <c r="E38" s="12">
        <v>8429.9</v>
      </c>
      <c r="F38" s="12">
        <v>8429.9</v>
      </c>
      <c r="G38" s="12">
        <v>8429.9</v>
      </c>
      <c r="H38" s="12">
        <v>10816.35</v>
      </c>
      <c r="I38" s="12">
        <v>10182.9</v>
      </c>
      <c r="J38" s="12">
        <v>10182.87</v>
      </c>
      <c r="K38" s="12">
        <v>0</v>
      </c>
      <c r="L38" s="12">
        <v>10230.94</v>
      </c>
      <c r="M38" s="12">
        <v>10223.42</v>
      </c>
      <c r="N38" s="12">
        <v>10213.42</v>
      </c>
      <c r="O38" s="3"/>
    </row>
    <row r="39" spans="2:15" ht="12.75">
      <c r="B39" s="11" t="s">
        <v>65</v>
      </c>
      <c r="C39" s="12">
        <f>C38*33%</f>
        <v>3245.5103999999997</v>
      </c>
      <c r="D39" s="12">
        <f aca="true" t="shared" si="0" ref="D39:N39">D38*33%</f>
        <v>4172.803800000001</v>
      </c>
      <c r="E39" s="12">
        <f t="shared" si="0"/>
        <v>2781.867</v>
      </c>
      <c r="F39" s="12">
        <f t="shared" si="0"/>
        <v>2781.867</v>
      </c>
      <c r="G39" s="12">
        <f t="shared" si="0"/>
        <v>2781.867</v>
      </c>
      <c r="H39" s="12">
        <f t="shared" si="0"/>
        <v>3569.3955</v>
      </c>
      <c r="I39" s="12">
        <f t="shared" si="0"/>
        <v>3360.357</v>
      </c>
      <c r="J39" s="12">
        <f t="shared" si="0"/>
        <v>3360.3471000000004</v>
      </c>
      <c r="K39" s="12">
        <f t="shared" si="0"/>
        <v>0</v>
      </c>
      <c r="L39" s="12">
        <f t="shared" si="0"/>
        <v>3376.2102000000004</v>
      </c>
      <c r="M39" s="12">
        <f t="shared" si="0"/>
        <v>3373.7286000000004</v>
      </c>
      <c r="N39" s="12">
        <f t="shared" si="0"/>
        <v>3370.4286</v>
      </c>
      <c r="O39" s="3"/>
    </row>
    <row r="40" spans="2:15" ht="12.75">
      <c r="B40" s="11" t="s">
        <v>36</v>
      </c>
      <c r="C40" s="12">
        <v>14807.84</v>
      </c>
      <c r="D40" s="12">
        <v>13995.02</v>
      </c>
      <c r="E40" s="12">
        <v>13995.02</v>
      </c>
      <c r="F40" s="12">
        <v>13995.02</v>
      </c>
      <c r="G40" s="12">
        <v>14552.02</v>
      </c>
      <c r="H40" s="12">
        <v>14756.41</v>
      </c>
      <c r="I40" s="12">
        <v>15605.38</v>
      </c>
      <c r="J40" s="12">
        <v>14852.84</v>
      </c>
      <c r="K40" s="12">
        <v>14907.9</v>
      </c>
      <c r="L40" s="12">
        <v>15424.94</v>
      </c>
      <c r="M40" s="12">
        <v>15618.52</v>
      </c>
      <c r="N40" s="12">
        <v>15530.12</v>
      </c>
      <c r="O40" s="3"/>
    </row>
    <row r="41" spans="2:15" ht="12.75">
      <c r="B41" s="11" t="s">
        <v>28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3"/>
    </row>
    <row r="42" spans="2:15" ht="12.75">
      <c r="B42" s="11" t="s">
        <v>37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3"/>
    </row>
    <row r="43" spans="2:15" ht="12.75">
      <c r="B43" s="11" t="s">
        <v>29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3"/>
    </row>
    <row r="44" spans="2:15" ht="12.75">
      <c r="B44" s="11" t="s">
        <v>30</v>
      </c>
      <c r="C44" s="12">
        <v>321.83</v>
      </c>
      <c r="D44" s="12">
        <v>414.39</v>
      </c>
      <c r="E44" s="25">
        <v>0</v>
      </c>
      <c r="F44" s="12">
        <v>319.29</v>
      </c>
      <c r="G44" s="12">
        <v>302.43</v>
      </c>
      <c r="H44" s="12">
        <v>322.86</v>
      </c>
      <c r="I44" s="12">
        <v>340.31</v>
      </c>
      <c r="J44" s="12">
        <v>278.56</v>
      </c>
      <c r="K44" s="12">
        <v>260.81</v>
      </c>
      <c r="L44" s="12">
        <v>317.85</v>
      </c>
      <c r="M44" s="12">
        <v>278.85</v>
      </c>
      <c r="N44" s="12">
        <v>316.12</v>
      </c>
      <c r="O44" s="3"/>
    </row>
    <row r="45" spans="2:15" ht="12.75">
      <c r="B45" s="11" t="s">
        <v>56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3"/>
    </row>
    <row r="46" spans="2:15" ht="12.75">
      <c r="B46" s="11" t="s">
        <v>31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3"/>
    </row>
    <row r="47" spans="2:15" ht="12.75">
      <c r="B47" s="11" t="s">
        <v>34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3"/>
    </row>
    <row r="48" spans="2:14" ht="12.75">
      <c r="B48" s="11" t="s">
        <v>32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</row>
    <row r="49" spans="2:14" ht="12.75">
      <c r="B49" s="13" t="s">
        <v>33</v>
      </c>
      <c r="C49" s="14">
        <f>SUM(C2:C48)</f>
        <v>28210.060400000002</v>
      </c>
      <c r="D49" s="14">
        <f aca="true" t="shared" si="1" ref="D49:N49">SUM(D2:D48)</f>
        <v>31324.523800000003</v>
      </c>
      <c r="E49" s="14">
        <f t="shared" si="1"/>
        <v>25364.247</v>
      </c>
      <c r="F49" s="14">
        <f t="shared" si="1"/>
        <v>25608.697</v>
      </c>
      <c r="G49" s="14">
        <f t="shared" si="1"/>
        <v>26114.357</v>
      </c>
      <c r="H49" s="14">
        <f t="shared" si="1"/>
        <v>29511.0855</v>
      </c>
      <c r="I49" s="14">
        <f t="shared" si="1"/>
        <v>29488.947</v>
      </c>
      <c r="J49" s="14">
        <f t="shared" si="1"/>
        <v>28718.827100000002</v>
      </c>
      <c r="K49" s="14">
        <f t="shared" si="1"/>
        <v>15791.14</v>
      </c>
      <c r="L49" s="14">
        <f t="shared" si="1"/>
        <v>29405.1402</v>
      </c>
      <c r="M49" s="14">
        <f t="shared" si="1"/>
        <v>29609.8386</v>
      </c>
      <c r="N49" s="14">
        <f t="shared" si="1"/>
        <v>29547.858600000003</v>
      </c>
    </row>
  </sheetData>
  <sheetProtection/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  <headerFooter alignWithMargins="0">
    <oddHeader>&amp;C&amp;"Arial,Negrito"&amp;12 0276 - ADMINISTRAÇÃO DE PESSOAL - 2012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2" activePane="bottomLeft" state="frozen"/>
      <selection pane="topLeft" activeCell="B1" sqref="B1"/>
      <selection pane="bottomLeft" activeCell="N11" sqref="N11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9.7109375" style="0" customWidth="1"/>
  </cols>
  <sheetData>
    <row r="1" spans="1:14" ht="12.75">
      <c r="A1" t="s">
        <v>47</v>
      </c>
      <c r="B1" s="9" t="s">
        <v>0</v>
      </c>
      <c r="C1" s="10">
        <v>40909</v>
      </c>
      <c r="D1" s="10">
        <v>40940</v>
      </c>
      <c r="E1" s="10">
        <v>40969</v>
      </c>
      <c r="F1" s="10">
        <v>41000</v>
      </c>
      <c r="G1" s="10">
        <v>41030</v>
      </c>
      <c r="H1" s="10">
        <v>41061</v>
      </c>
      <c r="I1" s="10">
        <v>41091</v>
      </c>
      <c r="J1" s="10">
        <v>41122</v>
      </c>
      <c r="K1" s="10">
        <v>41153</v>
      </c>
      <c r="L1" s="10">
        <v>41183</v>
      </c>
      <c r="M1" s="10">
        <v>41214</v>
      </c>
      <c r="N1" s="10">
        <v>41244</v>
      </c>
    </row>
    <row r="2" spans="2:15" ht="12.75">
      <c r="B2" s="11" t="s">
        <v>1</v>
      </c>
      <c r="C2" s="12">
        <v>0</v>
      </c>
      <c r="D2" s="12">
        <v>0</v>
      </c>
      <c r="E2" s="12">
        <v>73.69</v>
      </c>
      <c r="F2" s="12">
        <v>0</v>
      </c>
      <c r="G2" s="12">
        <v>0</v>
      </c>
      <c r="H2" s="12">
        <v>0</v>
      </c>
      <c r="I2" s="12">
        <v>0</v>
      </c>
      <c r="J2" s="12">
        <v>0</v>
      </c>
      <c r="K2" s="12">
        <v>0</v>
      </c>
      <c r="L2" s="12">
        <v>0</v>
      </c>
      <c r="M2" s="12">
        <v>0</v>
      </c>
      <c r="N2" s="12">
        <v>0</v>
      </c>
      <c r="O2" s="3"/>
    </row>
    <row r="3" spans="2:15" ht="12.75">
      <c r="B3" s="11" t="s">
        <v>2</v>
      </c>
      <c r="C3" s="12">
        <v>0</v>
      </c>
      <c r="D3" s="12">
        <v>0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3"/>
    </row>
    <row r="4" spans="2:15" ht="12.75">
      <c r="B4" s="11" t="s">
        <v>3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3"/>
    </row>
    <row r="5" spans="2:15" ht="12.75">
      <c r="B5" s="11" t="s">
        <v>58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3"/>
    </row>
    <row r="6" spans="2:15" ht="12.75">
      <c r="B6" s="11" t="s">
        <v>4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3"/>
    </row>
    <row r="7" spans="2:15" ht="12.75">
      <c r="B7" s="11" t="s">
        <v>7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3"/>
    </row>
    <row r="8" spans="2:15" ht="12.75">
      <c r="B8" s="11" t="s">
        <v>59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3"/>
    </row>
    <row r="9" spans="2:15" ht="12.75">
      <c r="B9" s="11" t="s">
        <v>60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3"/>
    </row>
    <row r="10" spans="2:15" ht="12.75">
      <c r="B10" s="11" t="s">
        <v>53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3"/>
    </row>
    <row r="11" spans="2:15" ht="12.75">
      <c r="B11" s="11" t="s">
        <v>5</v>
      </c>
      <c r="C11" s="12">
        <v>329.7</v>
      </c>
      <c r="D11" s="12">
        <v>391.28</v>
      </c>
      <c r="E11" s="12">
        <v>490.24</v>
      </c>
      <c r="F11" s="12">
        <v>364.4</v>
      </c>
      <c r="G11" s="12">
        <v>333.6</v>
      </c>
      <c r="H11" s="12">
        <v>320.42</v>
      </c>
      <c r="I11" s="12">
        <v>394.27</v>
      </c>
      <c r="J11" s="12">
        <v>480.97</v>
      </c>
      <c r="K11" s="12">
        <v>497.66</v>
      </c>
      <c r="L11" s="12">
        <v>422.05</v>
      </c>
      <c r="M11" s="12">
        <v>290.77</v>
      </c>
      <c r="N11" s="12">
        <v>271.16</v>
      </c>
      <c r="O11" s="3"/>
    </row>
    <row r="12" spans="2:15" ht="12.75">
      <c r="B12" s="11" t="s">
        <v>6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3"/>
    </row>
    <row r="13" spans="2:15" ht="12.75">
      <c r="B13" s="11" t="s">
        <v>8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3"/>
    </row>
    <row r="14" spans="2:15" ht="12.75">
      <c r="B14" s="11" t="s">
        <v>9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3"/>
    </row>
    <row r="15" spans="2:15" ht="12.75">
      <c r="B15" s="11" t="s">
        <v>10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3"/>
    </row>
    <row r="16" spans="2:15" ht="12.75">
      <c r="B16" s="11" t="s">
        <v>11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3"/>
    </row>
    <row r="17" spans="2:15" ht="12.75">
      <c r="B17" s="11" t="s">
        <v>54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3"/>
    </row>
    <row r="18" spans="2:15" ht="12.75">
      <c r="B18" s="11" t="s">
        <v>12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3"/>
    </row>
    <row r="19" spans="2:15" ht="12.75">
      <c r="B19" s="11" t="s">
        <v>13</v>
      </c>
      <c r="C19" s="12">
        <v>0</v>
      </c>
      <c r="D19" s="12">
        <v>0</v>
      </c>
      <c r="E19" s="12">
        <v>12</v>
      </c>
      <c r="F19" s="12">
        <v>37</v>
      </c>
      <c r="G19" s="12">
        <v>0</v>
      </c>
      <c r="H19" s="12">
        <v>0</v>
      </c>
      <c r="I19" s="12">
        <v>656</v>
      </c>
      <c r="J19" s="12">
        <v>91</v>
      </c>
      <c r="K19" s="12">
        <v>14</v>
      </c>
      <c r="L19" s="12">
        <v>1067.83</v>
      </c>
      <c r="M19" s="12">
        <v>0</v>
      </c>
      <c r="N19" s="12">
        <v>0</v>
      </c>
      <c r="O19" s="3"/>
    </row>
    <row r="20" spans="2:15" ht="12.75">
      <c r="B20" s="11" t="s">
        <v>14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74.66</v>
      </c>
      <c r="J20" s="12">
        <v>0</v>
      </c>
      <c r="K20" s="12">
        <v>51.8</v>
      </c>
      <c r="L20" s="12">
        <v>564.06</v>
      </c>
      <c r="M20" s="12">
        <v>0</v>
      </c>
      <c r="N20" s="12">
        <v>0</v>
      </c>
      <c r="O20" s="3"/>
    </row>
    <row r="21" spans="2:15" ht="12.75">
      <c r="B21" s="11" t="s">
        <v>15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3"/>
    </row>
    <row r="22" spans="2:15" ht="12.75">
      <c r="B22" s="11" t="s">
        <v>16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3"/>
    </row>
    <row r="23" spans="2:15" ht="12.75">
      <c r="B23" s="11" t="s">
        <v>17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3"/>
    </row>
    <row r="24" spans="2:15" ht="12.75">
      <c r="B24" s="11" t="s">
        <v>18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3"/>
    </row>
    <row r="25" spans="2:15" ht="12.75">
      <c r="B25" s="11" t="s">
        <v>35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3"/>
    </row>
    <row r="26" spans="2:15" ht="12.75">
      <c r="B26" s="11" t="s">
        <v>19</v>
      </c>
      <c r="C26" s="12">
        <v>0</v>
      </c>
      <c r="D26" s="12">
        <v>0</v>
      </c>
      <c r="E26" s="12">
        <v>0</v>
      </c>
      <c r="F26" s="12">
        <v>4763.24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3345.62</v>
      </c>
      <c r="N26" s="12">
        <v>0</v>
      </c>
      <c r="O26" s="3"/>
    </row>
    <row r="27" spans="2:15" ht="12.75">
      <c r="B27" s="11" t="s">
        <v>61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3"/>
    </row>
    <row r="28" spans="2:15" ht="12.75">
      <c r="B28" s="11" t="s">
        <v>20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3"/>
    </row>
    <row r="29" spans="2:15" ht="12.75">
      <c r="B29" s="11" t="s">
        <v>62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3"/>
    </row>
    <row r="30" spans="2:15" ht="12.75">
      <c r="B30" s="11" t="s">
        <v>21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3"/>
    </row>
    <row r="31" spans="2:15" ht="12.75">
      <c r="B31" s="11" t="s">
        <v>63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3"/>
    </row>
    <row r="32" spans="2:15" ht="12.75">
      <c r="B32" s="11" t="s">
        <v>22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3"/>
    </row>
    <row r="33" spans="2:15" ht="12.75">
      <c r="B33" s="11" t="s">
        <v>55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3"/>
    </row>
    <row r="34" spans="2:15" ht="12.75">
      <c r="B34" s="11" t="s">
        <v>23</v>
      </c>
      <c r="C34" s="12">
        <v>5186.1</v>
      </c>
      <c r="D34" s="12">
        <v>5186.1</v>
      </c>
      <c r="E34" s="12">
        <v>5186.1</v>
      </c>
      <c r="F34" s="12">
        <v>5186.1</v>
      </c>
      <c r="G34" s="12">
        <v>7162.14</v>
      </c>
      <c r="H34" s="12">
        <v>5547.57</v>
      </c>
      <c r="I34" s="12">
        <v>5547.57</v>
      </c>
      <c r="J34" s="12">
        <v>5547.57</v>
      </c>
      <c r="K34" s="12">
        <v>5547.57</v>
      </c>
      <c r="L34" s="12">
        <v>5547.57</v>
      </c>
      <c r="M34" s="12">
        <v>5547.57</v>
      </c>
      <c r="N34" s="12">
        <v>5547.57</v>
      </c>
      <c r="O34" s="3"/>
    </row>
    <row r="35" spans="2:15" ht="12.75">
      <c r="B35" s="11" t="s">
        <v>24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3"/>
    </row>
    <row r="36" spans="2:15" ht="12.75">
      <c r="B36" s="11" t="s">
        <v>25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422.05</v>
      </c>
      <c r="O36" s="3">
        <v>290.77</v>
      </c>
    </row>
    <row r="37" spans="2:15" ht="12.75">
      <c r="B37" s="11" t="s">
        <v>26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3"/>
    </row>
    <row r="38" spans="2:15" ht="12.75">
      <c r="B38" s="11" t="s">
        <v>27</v>
      </c>
      <c r="C38" s="12">
        <v>81867.51</v>
      </c>
      <c r="D38" s="12">
        <v>61164.49</v>
      </c>
      <c r="E38" s="12">
        <v>61132.82</v>
      </c>
      <c r="F38" s="12">
        <v>54623.65</v>
      </c>
      <c r="G38" s="12">
        <v>45779.47</v>
      </c>
      <c r="H38" s="12">
        <v>58566.22</v>
      </c>
      <c r="I38" s="12">
        <v>63693.65</v>
      </c>
      <c r="J38" s="12">
        <v>49442.73</v>
      </c>
      <c r="K38" s="12">
        <v>81660.8</v>
      </c>
      <c r="L38" s="12">
        <v>141548.68</v>
      </c>
      <c r="M38" s="12">
        <v>83101.42</v>
      </c>
      <c r="N38" s="12">
        <v>86180.53</v>
      </c>
      <c r="O38" s="3"/>
    </row>
    <row r="39" spans="2:15" ht="12.75">
      <c r="B39" s="11" t="s">
        <v>65</v>
      </c>
      <c r="C39" s="12">
        <f>C38*33%</f>
        <v>27016.278299999998</v>
      </c>
      <c r="D39" s="12">
        <f aca="true" t="shared" si="0" ref="D39:N39">D38*33%</f>
        <v>20184.2817</v>
      </c>
      <c r="E39" s="12">
        <f t="shared" si="0"/>
        <v>20173.8306</v>
      </c>
      <c r="F39" s="12">
        <f t="shared" si="0"/>
        <v>18025.804500000002</v>
      </c>
      <c r="G39" s="12">
        <f t="shared" si="0"/>
        <v>15107.225100000001</v>
      </c>
      <c r="H39" s="12">
        <f t="shared" si="0"/>
        <v>19326.852600000002</v>
      </c>
      <c r="I39" s="12">
        <f t="shared" si="0"/>
        <v>21018.9045</v>
      </c>
      <c r="J39" s="12">
        <f t="shared" si="0"/>
        <v>16316.100900000001</v>
      </c>
      <c r="K39" s="12">
        <f t="shared" si="0"/>
        <v>26948.064000000002</v>
      </c>
      <c r="L39" s="12">
        <f t="shared" si="0"/>
        <v>46711.0644</v>
      </c>
      <c r="M39" s="12">
        <f t="shared" si="0"/>
        <v>27423.4686</v>
      </c>
      <c r="N39" s="12">
        <f t="shared" si="0"/>
        <v>28439.5749</v>
      </c>
      <c r="O39" s="3"/>
    </row>
    <row r="40" spans="2:15" ht="12.75">
      <c r="B40" s="11" t="s">
        <v>36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3"/>
    </row>
    <row r="41" spans="2:15" ht="12.75">
      <c r="B41" s="11" t="s">
        <v>28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3"/>
    </row>
    <row r="42" spans="2:15" ht="12.75">
      <c r="B42" s="11" t="s">
        <v>37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3"/>
    </row>
    <row r="43" spans="2:15" ht="12.75">
      <c r="B43" s="11" t="s">
        <v>29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3"/>
    </row>
    <row r="44" spans="2:15" ht="12.75">
      <c r="B44" s="11" t="s">
        <v>30</v>
      </c>
      <c r="C44" s="12">
        <v>825.76</v>
      </c>
      <c r="D44" s="12">
        <v>956.21</v>
      </c>
      <c r="E44" s="12">
        <v>879.56</v>
      </c>
      <c r="F44" s="12">
        <v>859.93</v>
      </c>
      <c r="G44" s="12">
        <v>859.88</v>
      </c>
      <c r="H44" s="12">
        <v>860.1</v>
      </c>
      <c r="I44" s="12">
        <v>909.62</v>
      </c>
      <c r="J44" s="12">
        <v>999.14</v>
      </c>
      <c r="K44" s="12">
        <v>832.09</v>
      </c>
      <c r="L44" s="12">
        <v>831.37</v>
      </c>
      <c r="M44" s="12">
        <v>754.79</v>
      </c>
      <c r="N44" s="12">
        <v>745.85</v>
      </c>
      <c r="O44" s="3"/>
    </row>
    <row r="45" spans="2:15" ht="12.75">
      <c r="B45" s="11" t="s">
        <v>56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3"/>
    </row>
    <row r="46" spans="2:15" ht="12.75">
      <c r="B46" s="11" t="s">
        <v>31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3"/>
    </row>
    <row r="47" spans="2:15" s="2" customFormat="1" ht="12.75">
      <c r="B47" s="11" t="s">
        <v>34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4"/>
    </row>
    <row r="48" spans="2:14" ht="12.75">
      <c r="B48" s="11" t="s">
        <v>32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</row>
    <row r="49" spans="2:14" ht="12.75">
      <c r="B49" s="13" t="s">
        <v>33</v>
      </c>
      <c r="C49" s="14">
        <f>SUM(C2:C48)</f>
        <v>115225.3483</v>
      </c>
      <c r="D49" s="14">
        <f aca="true" t="shared" si="1" ref="D49:N49">SUM(D2:D48)</f>
        <v>87882.3617</v>
      </c>
      <c r="E49" s="14">
        <f t="shared" si="1"/>
        <v>87948.2406</v>
      </c>
      <c r="F49" s="14">
        <f t="shared" si="1"/>
        <v>83860.12449999999</v>
      </c>
      <c r="G49" s="14">
        <f t="shared" si="1"/>
        <v>69242.3151</v>
      </c>
      <c r="H49" s="14">
        <f t="shared" si="1"/>
        <v>84621.16260000001</v>
      </c>
      <c r="I49" s="14">
        <f t="shared" si="1"/>
        <v>92294.6745</v>
      </c>
      <c r="J49" s="14">
        <f t="shared" si="1"/>
        <v>72877.51090000001</v>
      </c>
      <c r="K49" s="14">
        <f t="shared" si="1"/>
        <v>115551.984</v>
      </c>
      <c r="L49" s="14">
        <f t="shared" si="1"/>
        <v>196692.6244</v>
      </c>
      <c r="M49" s="14">
        <f t="shared" si="1"/>
        <v>120463.63859999999</v>
      </c>
      <c r="N49" s="14">
        <f t="shared" si="1"/>
        <v>121606.73490000001</v>
      </c>
    </row>
  </sheetData>
  <sheetProtection/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  <headerFooter alignWithMargins="0">
    <oddHeader>&amp;C&amp;"Arial,Negrito"&amp;12 0277 - CETS - 2012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9.7109375" style="0" customWidth="1"/>
  </cols>
  <sheetData>
    <row r="1" spans="1:14" ht="12.75">
      <c r="A1" t="s">
        <v>48</v>
      </c>
      <c r="B1" s="9" t="s">
        <v>0</v>
      </c>
      <c r="C1" s="10">
        <v>40909</v>
      </c>
      <c r="D1" s="10">
        <v>40940</v>
      </c>
      <c r="E1" s="10">
        <v>40969</v>
      </c>
      <c r="F1" s="10">
        <v>41000</v>
      </c>
      <c r="G1" s="10">
        <v>41030</v>
      </c>
      <c r="H1" s="10">
        <v>41061</v>
      </c>
      <c r="I1" s="10">
        <v>41091</v>
      </c>
      <c r="J1" s="10">
        <v>41122</v>
      </c>
      <c r="K1" s="10">
        <v>41153</v>
      </c>
      <c r="L1" s="10">
        <v>41183</v>
      </c>
      <c r="M1" s="10">
        <v>41214</v>
      </c>
      <c r="N1" s="10">
        <v>41244</v>
      </c>
    </row>
    <row r="2" spans="2:15" ht="12.75">
      <c r="B2" s="11" t="s">
        <v>1</v>
      </c>
      <c r="C2" s="12">
        <v>0</v>
      </c>
      <c r="D2" s="12">
        <v>0</v>
      </c>
      <c r="E2" s="12">
        <v>6.59</v>
      </c>
      <c r="F2" s="12">
        <v>0</v>
      </c>
      <c r="G2" s="12">
        <v>0</v>
      </c>
      <c r="H2" s="12">
        <v>0</v>
      </c>
      <c r="I2" s="12">
        <v>0</v>
      </c>
      <c r="J2" s="12">
        <v>0</v>
      </c>
      <c r="K2" s="12">
        <v>10.99</v>
      </c>
      <c r="L2" s="12">
        <v>0</v>
      </c>
      <c r="M2" s="12">
        <v>5.49</v>
      </c>
      <c r="N2" s="12">
        <v>0</v>
      </c>
      <c r="O2" s="3"/>
    </row>
    <row r="3" spans="2:15" ht="12.75">
      <c r="B3" s="11" t="s">
        <v>2</v>
      </c>
      <c r="C3" s="12">
        <v>0</v>
      </c>
      <c r="D3" s="12">
        <v>0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3"/>
    </row>
    <row r="4" spans="2:15" ht="12.75">
      <c r="B4" s="11" t="s">
        <v>3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3"/>
    </row>
    <row r="5" spans="2:15" ht="12.75">
      <c r="B5" s="11" t="s">
        <v>58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3"/>
    </row>
    <row r="6" spans="2:15" ht="12.75">
      <c r="B6" s="11" t="s">
        <v>4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3"/>
    </row>
    <row r="7" spans="2:15" ht="12.75">
      <c r="B7" s="11" t="s">
        <v>7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3"/>
    </row>
    <row r="8" spans="2:15" ht="12.75">
      <c r="B8" s="11" t="s">
        <v>59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3"/>
    </row>
    <row r="9" spans="2:15" ht="12.75">
      <c r="B9" s="11" t="s">
        <v>60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3"/>
    </row>
    <row r="10" spans="2:15" ht="12.75">
      <c r="B10" s="11" t="s">
        <v>53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3"/>
    </row>
    <row r="11" spans="2:15" ht="12.75">
      <c r="B11" s="11" t="s">
        <v>5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3"/>
    </row>
    <row r="12" spans="2:15" ht="12.75">
      <c r="B12" s="11" t="s">
        <v>6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3"/>
    </row>
    <row r="13" spans="2:15" ht="12.75">
      <c r="B13" s="11" t="s">
        <v>8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3"/>
    </row>
    <row r="14" spans="2:15" ht="12.75">
      <c r="B14" s="11" t="s">
        <v>9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3"/>
    </row>
    <row r="15" spans="2:15" ht="12.75">
      <c r="B15" s="11" t="s">
        <v>10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3"/>
    </row>
    <row r="16" spans="2:15" ht="12.75">
      <c r="B16" s="11" t="s">
        <v>11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3"/>
    </row>
    <row r="17" spans="2:15" ht="12.75">
      <c r="B17" s="11" t="s">
        <v>54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3"/>
    </row>
    <row r="18" spans="2:15" ht="12.75">
      <c r="B18" s="11" t="s">
        <v>12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3"/>
    </row>
    <row r="19" spans="2:15" ht="12.75">
      <c r="B19" s="11" t="s">
        <v>13</v>
      </c>
      <c r="C19" s="12">
        <v>160.05</v>
      </c>
      <c r="D19" s="12">
        <v>152.49</v>
      </c>
      <c r="E19" s="12">
        <v>67.23</v>
      </c>
      <c r="F19" s="12">
        <v>91.72</v>
      </c>
      <c r="G19" s="12">
        <v>1.64</v>
      </c>
      <c r="H19" s="12">
        <v>0</v>
      </c>
      <c r="I19" s="12">
        <v>0</v>
      </c>
      <c r="J19" s="12">
        <v>19.54</v>
      </c>
      <c r="K19" s="12">
        <v>10.83</v>
      </c>
      <c r="L19" s="12">
        <v>4.67</v>
      </c>
      <c r="M19" s="12">
        <v>98.42</v>
      </c>
      <c r="N19" s="12">
        <v>85.84</v>
      </c>
      <c r="O19" s="3"/>
    </row>
    <row r="20" spans="2:15" ht="12.75">
      <c r="B20" s="11" t="s">
        <v>14</v>
      </c>
      <c r="C20" s="12">
        <v>74.66</v>
      </c>
      <c r="D20" s="12">
        <v>74.66</v>
      </c>
      <c r="E20" s="12">
        <v>74.66</v>
      </c>
      <c r="F20" s="12">
        <v>74.66</v>
      </c>
      <c r="G20" s="12">
        <v>74.66</v>
      </c>
      <c r="H20" s="12">
        <v>0</v>
      </c>
      <c r="I20" s="12">
        <v>0</v>
      </c>
      <c r="J20" s="12">
        <v>25.9</v>
      </c>
      <c r="K20" s="12">
        <v>30.79</v>
      </c>
      <c r="L20" s="12">
        <v>341.88</v>
      </c>
      <c r="M20" s="12">
        <v>61.59</v>
      </c>
      <c r="N20" s="12">
        <v>51.8</v>
      </c>
      <c r="O20" s="3"/>
    </row>
    <row r="21" spans="2:15" ht="12.75">
      <c r="B21" s="11" t="s">
        <v>15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3"/>
    </row>
    <row r="22" spans="2:15" ht="12.75">
      <c r="B22" s="11" t="s">
        <v>16</v>
      </c>
      <c r="C22" s="12">
        <v>1.27</v>
      </c>
      <c r="D22" s="12">
        <v>0</v>
      </c>
      <c r="E22" s="12">
        <v>1.27</v>
      </c>
      <c r="F22" s="12">
        <v>1.91</v>
      </c>
      <c r="G22" s="12">
        <v>1.27</v>
      </c>
      <c r="H22" s="12">
        <v>0</v>
      </c>
      <c r="I22" s="12">
        <v>0</v>
      </c>
      <c r="J22" s="12">
        <v>0</v>
      </c>
      <c r="K22" s="12">
        <v>4.44</v>
      </c>
      <c r="L22" s="12">
        <v>0</v>
      </c>
      <c r="M22" s="12">
        <v>0</v>
      </c>
      <c r="N22" s="12">
        <v>0</v>
      </c>
      <c r="O22" s="3"/>
    </row>
    <row r="23" spans="2:15" ht="12.75">
      <c r="B23" s="11" t="s">
        <v>17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3"/>
    </row>
    <row r="24" spans="2:15" ht="12.75">
      <c r="B24" s="11" t="s">
        <v>18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3"/>
    </row>
    <row r="25" spans="2:15" ht="12.75">
      <c r="B25" s="11" t="s">
        <v>35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3"/>
    </row>
    <row r="26" spans="2:15" ht="12.75">
      <c r="B26" s="11" t="s">
        <v>19</v>
      </c>
      <c r="C26" s="12">
        <v>299.65</v>
      </c>
      <c r="D26" s="12">
        <v>0</v>
      </c>
      <c r="E26" s="12">
        <v>1757.27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3"/>
    </row>
    <row r="27" spans="2:15" ht="12.75">
      <c r="B27" s="11" t="s">
        <v>61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3"/>
    </row>
    <row r="28" spans="2:15" ht="12.75">
      <c r="B28" s="11" t="s">
        <v>20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3"/>
    </row>
    <row r="29" spans="2:15" ht="12.75">
      <c r="B29" s="11" t="s">
        <v>62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3"/>
    </row>
    <row r="30" spans="2:15" ht="12.75">
      <c r="B30" s="11" t="s">
        <v>21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3"/>
    </row>
    <row r="31" spans="2:15" ht="12.75">
      <c r="B31" s="11" t="s">
        <v>63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3"/>
    </row>
    <row r="32" spans="2:15" ht="12.75">
      <c r="B32" s="11" t="s">
        <v>22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3"/>
    </row>
    <row r="33" spans="2:15" ht="12.75">
      <c r="B33" s="11" t="s">
        <v>55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3"/>
    </row>
    <row r="34" spans="2:15" ht="12.75">
      <c r="B34" s="11" t="s">
        <v>23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3"/>
    </row>
    <row r="35" spans="2:15" ht="12.75">
      <c r="B35" s="11" t="s">
        <v>24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3"/>
    </row>
    <row r="36" spans="2:15" ht="12.75">
      <c r="B36" s="11" t="s">
        <v>25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3"/>
    </row>
    <row r="37" spans="2:15" ht="12.75">
      <c r="B37" s="11" t="s">
        <v>26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3"/>
    </row>
    <row r="38" spans="2:15" ht="12.75">
      <c r="B38" s="11" t="s">
        <v>27</v>
      </c>
      <c r="C38" s="12">
        <v>71912.59</v>
      </c>
      <c r="D38" s="12">
        <v>86253.76</v>
      </c>
      <c r="E38" s="12">
        <v>62171.5</v>
      </c>
      <c r="F38" s="12">
        <v>73209.26</v>
      </c>
      <c r="G38" s="12">
        <f>49947.36+4989.84</f>
        <v>54937.2</v>
      </c>
      <c r="H38" s="12">
        <f>43343.53+5527.71</f>
        <v>48871.24</v>
      </c>
      <c r="I38" s="12">
        <f>66977.32+5258.77</f>
        <v>72236.09000000001</v>
      </c>
      <c r="J38" s="12">
        <f>73149.19+5258.77</f>
        <v>78407.96</v>
      </c>
      <c r="K38" s="12">
        <v>58833.03</v>
      </c>
      <c r="L38" s="12">
        <v>62746.15</v>
      </c>
      <c r="M38" s="12">
        <v>63343.43</v>
      </c>
      <c r="N38" s="12">
        <v>57382.65</v>
      </c>
      <c r="O38" s="3"/>
    </row>
    <row r="39" spans="2:15" ht="12.75">
      <c r="B39" s="11" t="s">
        <v>65</v>
      </c>
      <c r="C39" s="12">
        <f>C38*33%</f>
        <v>23731.1547</v>
      </c>
      <c r="D39" s="12">
        <f aca="true" t="shared" si="0" ref="D39:N39">D38*33%</f>
        <v>28463.7408</v>
      </c>
      <c r="E39" s="12">
        <f t="shared" si="0"/>
        <v>20516.595</v>
      </c>
      <c r="F39" s="12">
        <f t="shared" si="0"/>
        <v>24159.0558</v>
      </c>
      <c r="G39" s="12">
        <f>5527.71+53343.53</f>
        <v>58871.24</v>
      </c>
      <c r="H39" s="12">
        <f t="shared" si="0"/>
        <v>16127.5092</v>
      </c>
      <c r="I39" s="12">
        <f t="shared" si="0"/>
        <v>23837.909700000004</v>
      </c>
      <c r="J39" s="12">
        <f t="shared" si="0"/>
        <v>25874.626800000002</v>
      </c>
      <c r="K39" s="12">
        <f t="shared" si="0"/>
        <v>19414.8999</v>
      </c>
      <c r="L39" s="12">
        <f t="shared" si="0"/>
        <v>20706.2295</v>
      </c>
      <c r="M39" s="12">
        <f t="shared" si="0"/>
        <v>20903.3319</v>
      </c>
      <c r="N39" s="12">
        <f t="shared" si="0"/>
        <v>18936.274500000003</v>
      </c>
      <c r="O39" s="3"/>
    </row>
    <row r="40" spans="2:15" ht="12.75">
      <c r="B40" s="11" t="s">
        <v>36</v>
      </c>
      <c r="C40" s="12">
        <v>2631.27</v>
      </c>
      <c r="D40" s="12">
        <v>2631.27</v>
      </c>
      <c r="E40" s="12">
        <v>2631.27</v>
      </c>
      <c r="F40" s="12">
        <v>4741.14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3"/>
    </row>
    <row r="41" spans="2:15" ht="12.75">
      <c r="B41" s="11" t="s">
        <v>28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3"/>
    </row>
    <row r="42" spans="2:15" ht="12.75">
      <c r="B42" s="11" t="s">
        <v>37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3"/>
    </row>
    <row r="43" spans="2:15" ht="12.75">
      <c r="B43" s="11" t="s">
        <v>29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3"/>
    </row>
    <row r="44" spans="2:15" ht="12.75">
      <c r="B44" s="11" t="s">
        <v>30</v>
      </c>
      <c r="C44" s="12">
        <v>146.97</v>
      </c>
      <c r="D44" s="12">
        <v>144.55</v>
      </c>
      <c r="E44" s="25">
        <v>0</v>
      </c>
      <c r="F44" s="12">
        <v>141.52</v>
      </c>
      <c r="G44" s="12">
        <v>212.26</v>
      </c>
      <c r="H44" s="12">
        <v>141.52</v>
      </c>
      <c r="I44" s="12">
        <v>141.52</v>
      </c>
      <c r="J44" s="12">
        <v>141.52</v>
      </c>
      <c r="K44" s="12">
        <v>141.52</v>
      </c>
      <c r="L44" s="12">
        <v>141.52</v>
      </c>
      <c r="M44" s="12">
        <v>141.52</v>
      </c>
      <c r="N44" s="12">
        <v>141.52</v>
      </c>
      <c r="O44" s="3"/>
    </row>
    <row r="45" spans="2:15" ht="12.75">
      <c r="B45" s="11" t="s">
        <v>56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3"/>
    </row>
    <row r="46" spans="2:15" ht="12.75">
      <c r="B46" s="11" t="s">
        <v>31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3"/>
    </row>
    <row r="47" spans="2:15" s="2" customFormat="1" ht="12.75">
      <c r="B47" s="11" t="s">
        <v>34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4"/>
    </row>
    <row r="48" spans="2:14" ht="12.75">
      <c r="B48" s="11" t="s">
        <v>32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</row>
    <row r="49" spans="2:14" ht="12.75">
      <c r="B49" s="13" t="s">
        <v>33</v>
      </c>
      <c r="C49" s="14">
        <f>SUM(C2:C48)</f>
        <v>98957.6147</v>
      </c>
      <c r="D49" s="14">
        <f aca="true" t="shared" si="1" ref="D49:N49">SUM(D2:D48)</f>
        <v>117720.4708</v>
      </c>
      <c r="E49" s="14">
        <f t="shared" si="1"/>
        <v>87226.385</v>
      </c>
      <c r="F49" s="14">
        <f t="shared" si="1"/>
        <v>102419.2658</v>
      </c>
      <c r="G49" s="14">
        <f t="shared" si="1"/>
        <v>114098.26999999999</v>
      </c>
      <c r="H49" s="14">
        <f t="shared" si="1"/>
        <v>65140.269199999995</v>
      </c>
      <c r="I49" s="14">
        <f t="shared" si="1"/>
        <v>96215.51970000002</v>
      </c>
      <c r="J49" s="14">
        <f t="shared" si="1"/>
        <v>104469.54680000001</v>
      </c>
      <c r="K49" s="14">
        <f t="shared" si="1"/>
        <v>78446.49990000001</v>
      </c>
      <c r="L49" s="14">
        <f t="shared" si="1"/>
        <v>83940.4495</v>
      </c>
      <c r="M49" s="14">
        <f t="shared" si="1"/>
        <v>84553.7819</v>
      </c>
      <c r="N49" s="14">
        <f t="shared" si="1"/>
        <v>76598.08450000001</v>
      </c>
    </row>
  </sheetData>
  <sheetProtection/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  <headerFooter alignWithMargins="0">
    <oddHeader>&amp;C&amp;"Arial,Negrito"&amp;12 289 - 291 - 292 e 293 - FMS - 2012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N12" sqref="N12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8.7109375" style="0" customWidth="1"/>
  </cols>
  <sheetData>
    <row r="1" spans="1:14" ht="12.75">
      <c r="A1" t="s">
        <v>49</v>
      </c>
      <c r="B1" s="9" t="s">
        <v>0</v>
      </c>
      <c r="C1" s="10">
        <v>40909</v>
      </c>
      <c r="D1" s="10">
        <v>40940</v>
      </c>
      <c r="E1" s="10">
        <v>40969</v>
      </c>
      <c r="F1" s="10">
        <v>41000</v>
      </c>
      <c r="G1" s="10">
        <v>41030</v>
      </c>
      <c r="H1" s="10">
        <v>41061</v>
      </c>
      <c r="I1" s="10">
        <v>41091</v>
      </c>
      <c r="J1" s="10">
        <v>41122</v>
      </c>
      <c r="K1" s="10">
        <v>41153</v>
      </c>
      <c r="L1" s="10">
        <v>41183</v>
      </c>
      <c r="M1" s="10">
        <v>41214</v>
      </c>
      <c r="N1" s="10">
        <v>41244</v>
      </c>
    </row>
    <row r="2" spans="2:15" ht="12.75">
      <c r="B2" s="11" t="s">
        <v>1</v>
      </c>
      <c r="C2" s="12">
        <v>0</v>
      </c>
      <c r="D2" s="12">
        <v>33.54</v>
      </c>
      <c r="E2" s="12">
        <v>0</v>
      </c>
      <c r="F2" s="12">
        <v>0</v>
      </c>
      <c r="G2" s="12">
        <v>0</v>
      </c>
      <c r="H2" s="12">
        <v>36.84</v>
      </c>
      <c r="I2" s="12">
        <v>36.84</v>
      </c>
      <c r="J2" s="12">
        <v>0</v>
      </c>
      <c r="K2" s="12">
        <v>0</v>
      </c>
      <c r="L2" s="12">
        <v>10.99</v>
      </c>
      <c r="M2" s="12">
        <v>62.69</v>
      </c>
      <c r="N2" s="12">
        <v>0</v>
      </c>
      <c r="O2" s="3"/>
    </row>
    <row r="3" spans="2:15" ht="12.75">
      <c r="B3" s="11" t="s">
        <v>2</v>
      </c>
      <c r="C3" s="12">
        <v>0</v>
      </c>
      <c r="D3" s="12">
        <v>0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3"/>
    </row>
    <row r="4" spans="2:15" ht="12.75">
      <c r="B4" s="11" t="s">
        <v>3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3"/>
    </row>
    <row r="5" spans="2:15" ht="12.75">
      <c r="B5" s="11" t="s">
        <v>58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3"/>
    </row>
    <row r="6" spans="2:15" ht="12.75">
      <c r="B6" s="11" t="s">
        <v>4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3"/>
    </row>
    <row r="7" spans="2:15" ht="12.75">
      <c r="B7" s="11" t="s">
        <v>7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3"/>
    </row>
    <row r="8" spans="2:15" ht="12.75">
      <c r="B8" s="11" t="s">
        <v>59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3"/>
    </row>
    <row r="9" spans="2:15" ht="12.75">
      <c r="B9" s="11" t="s">
        <v>60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3"/>
    </row>
    <row r="10" spans="2:15" ht="12.75">
      <c r="B10" s="11" t="s">
        <v>53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3"/>
    </row>
    <row r="11" spans="2:15" ht="12.75">
      <c r="B11" s="11" t="s">
        <v>5</v>
      </c>
      <c r="C11" s="12">
        <v>1153.45</v>
      </c>
      <c r="D11" s="12">
        <v>1377.89</v>
      </c>
      <c r="E11" s="12">
        <v>1287.56</v>
      </c>
      <c r="F11" s="12">
        <v>1032.89</v>
      </c>
      <c r="G11" s="12">
        <v>0</v>
      </c>
      <c r="H11" s="12">
        <v>1646.88</v>
      </c>
      <c r="I11" s="12">
        <v>1485.09</v>
      </c>
      <c r="J11" s="12">
        <v>1488.42</v>
      </c>
      <c r="K11" s="12">
        <v>1622.94</v>
      </c>
      <c r="L11" s="12">
        <v>1359.11</v>
      </c>
      <c r="M11" s="12">
        <v>1478.96</v>
      </c>
      <c r="N11" s="12">
        <v>1261.4</v>
      </c>
      <c r="O11" s="3"/>
    </row>
    <row r="12" spans="2:15" ht="12.75">
      <c r="B12" s="11" t="s">
        <v>6</v>
      </c>
      <c r="C12" s="12">
        <v>0</v>
      </c>
      <c r="D12" s="12">
        <v>0</v>
      </c>
      <c r="E12" s="12">
        <v>0</v>
      </c>
      <c r="F12" s="12">
        <v>22.8</v>
      </c>
      <c r="G12" s="12">
        <v>0</v>
      </c>
      <c r="H12" s="12">
        <v>0</v>
      </c>
      <c r="I12" s="12">
        <v>22.8</v>
      </c>
      <c r="J12" s="12">
        <v>0</v>
      </c>
      <c r="K12" s="12">
        <v>101.8</v>
      </c>
      <c r="L12" s="12">
        <v>0</v>
      </c>
      <c r="M12" s="12">
        <v>0</v>
      </c>
      <c r="N12" s="12">
        <v>0</v>
      </c>
      <c r="O12" s="3"/>
    </row>
    <row r="13" spans="2:15" ht="12.75">
      <c r="B13" s="11" t="s">
        <v>8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3"/>
    </row>
    <row r="14" spans="2:15" ht="12.75">
      <c r="B14" s="11" t="s">
        <v>9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3"/>
    </row>
    <row r="15" spans="2:15" ht="12.75">
      <c r="B15" s="11" t="s">
        <v>10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3"/>
    </row>
    <row r="16" spans="2:15" ht="12.75">
      <c r="B16" s="11" t="s">
        <v>11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3"/>
    </row>
    <row r="17" spans="2:15" ht="12.75">
      <c r="B17" s="11" t="s">
        <v>54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3"/>
    </row>
    <row r="18" spans="2:15" ht="12.75">
      <c r="B18" s="11" t="s">
        <v>12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3"/>
    </row>
    <row r="19" spans="2:15" ht="12.75">
      <c r="B19" s="11" t="s">
        <v>13</v>
      </c>
      <c r="C19" s="12">
        <v>27245.75</v>
      </c>
      <c r="D19" s="12">
        <v>167.99</v>
      </c>
      <c r="E19" s="12">
        <v>8770.3</v>
      </c>
      <c r="F19" s="12">
        <v>888.88</v>
      </c>
      <c r="G19" s="12">
        <v>1076</v>
      </c>
      <c r="H19" s="12">
        <v>752.99</v>
      </c>
      <c r="I19" s="12">
        <v>4699.6</v>
      </c>
      <c r="J19" s="12">
        <v>18460.48</v>
      </c>
      <c r="K19" s="12">
        <v>4053.6</v>
      </c>
      <c r="L19" s="12">
        <v>4923.59</v>
      </c>
      <c r="M19" s="12">
        <v>741.77</v>
      </c>
      <c r="N19" s="12">
        <v>39.62</v>
      </c>
      <c r="O19" s="3"/>
    </row>
    <row r="20" spans="2:15" ht="12.75">
      <c r="B20" s="11" t="s">
        <v>14</v>
      </c>
      <c r="C20" s="12">
        <v>0</v>
      </c>
      <c r="D20" s="12">
        <v>860</v>
      </c>
      <c r="E20" s="12">
        <v>4300</v>
      </c>
      <c r="F20" s="12">
        <v>2580</v>
      </c>
      <c r="G20" s="12">
        <v>1290</v>
      </c>
      <c r="H20" s="12">
        <v>0</v>
      </c>
      <c r="I20" s="12">
        <v>378</v>
      </c>
      <c r="J20" s="12">
        <v>1020</v>
      </c>
      <c r="K20" s="12">
        <v>0</v>
      </c>
      <c r="L20" s="12">
        <v>2150</v>
      </c>
      <c r="M20" s="12">
        <v>0</v>
      </c>
      <c r="N20" s="12">
        <v>0</v>
      </c>
      <c r="O20" s="3"/>
    </row>
    <row r="21" spans="2:15" ht="12.75">
      <c r="B21" s="11" t="s">
        <v>15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3"/>
    </row>
    <row r="22" spans="2:15" ht="12.75">
      <c r="B22" s="11" t="s">
        <v>16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3"/>
    </row>
    <row r="23" spans="2:15" ht="12.75">
      <c r="B23" s="11" t="s">
        <v>17</v>
      </c>
      <c r="C23" s="12">
        <v>0</v>
      </c>
      <c r="D23" s="12">
        <v>0</v>
      </c>
      <c r="E23" s="12">
        <v>0</v>
      </c>
      <c r="F23" s="12">
        <v>2092.76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3"/>
    </row>
    <row r="24" spans="2:15" ht="12.75">
      <c r="B24" s="11" t="s">
        <v>18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3"/>
    </row>
    <row r="25" spans="2:15" ht="12.75">
      <c r="B25" s="11" t="s">
        <v>35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3"/>
    </row>
    <row r="26" spans="2:15" ht="12.75">
      <c r="B26" s="11" t="s">
        <v>19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3"/>
    </row>
    <row r="27" spans="2:15" ht="12.75">
      <c r="B27" s="11" t="s">
        <v>61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3"/>
    </row>
    <row r="28" spans="2:15" ht="12.75">
      <c r="B28" s="11" t="s">
        <v>20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3"/>
    </row>
    <row r="29" spans="2:15" ht="12.75">
      <c r="B29" s="11" t="s">
        <v>62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3"/>
    </row>
    <row r="30" spans="2:15" ht="12.75">
      <c r="B30" s="11" t="s">
        <v>21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3"/>
    </row>
    <row r="31" spans="2:15" ht="12.75">
      <c r="B31" s="11" t="s">
        <v>63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3"/>
    </row>
    <row r="32" spans="2:15" ht="12.75">
      <c r="B32" s="11" t="s">
        <v>22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3"/>
    </row>
    <row r="33" spans="2:15" ht="12.75">
      <c r="B33" s="11" t="s">
        <v>55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3"/>
    </row>
    <row r="34" spans="2:15" ht="12.75">
      <c r="B34" s="11" t="s">
        <v>23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3"/>
    </row>
    <row r="35" spans="2:15" ht="12.75">
      <c r="B35" s="11" t="s">
        <v>24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3"/>
    </row>
    <row r="36" spans="2:15" ht="12.75">
      <c r="B36" s="11" t="s">
        <v>25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3"/>
    </row>
    <row r="37" spans="2:15" ht="12.75">
      <c r="B37" s="11" t="s">
        <v>26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3"/>
    </row>
    <row r="38" spans="2:15" ht="12.75">
      <c r="B38" s="11" t="s">
        <v>27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3"/>
    </row>
    <row r="39" spans="2:15" ht="12.75">
      <c r="B39" s="11" t="s">
        <v>65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3"/>
    </row>
    <row r="40" spans="2:15" ht="12.75">
      <c r="B40" s="11" t="s">
        <v>36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3"/>
    </row>
    <row r="41" spans="2:15" ht="12.75">
      <c r="B41" s="11" t="s">
        <v>28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3"/>
    </row>
    <row r="42" spans="2:15" s="2" customFormat="1" ht="12.75">
      <c r="B42" s="11" t="s">
        <v>37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4"/>
    </row>
    <row r="43" spans="2:14" ht="12.75">
      <c r="B43" s="11" t="s">
        <v>29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</row>
    <row r="44" spans="2:14" ht="12.75">
      <c r="B44" s="11" t="s">
        <v>30</v>
      </c>
      <c r="C44" s="12">
        <v>310.9</v>
      </c>
      <c r="D44" s="12">
        <v>366.3</v>
      </c>
      <c r="E44" s="12">
        <v>287.16</v>
      </c>
      <c r="F44" s="12">
        <v>423.57</v>
      </c>
      <c r="G44" s="12">
        <v>568.33</v>
      </c>
      <c r="H44" s="12">
        <v>488.57</v>
      </c>
      <c r="I44" s="12">
        <v>460.62</v>
      </c>
      <c r="J44" s="12">
        <v>334.84</v>
      </c>
      <c r="K44" s="12">
        <v>323.64</v>
      </c>
      <c r="L44" s="12">
        <v>209.71</v>
      </c>
      <c r="M44" s="12">
        <v>82.56</v>
      </c>
      <c r="N44" s="12">
        <v>274.81</v>
      </c>
    </row>
    <row r="45" spans="2:14" ht="12.75">
      <c r="B45" s="11" t="s">
        <v>56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</row>
    <row r="46" spans="2:14" ht="12.75">
      <c r="B46" s="11" t="s">
        <v>31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</row>
    <row r="47" spans="2:14" ht="12.75">
      <c r="B47" s="11" t="s">
        <v>34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</row>
    <row r="48" spans="2:14" ht="12.75">
      <c r="B48" s="11" t="s">
        <v>32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</row>
    <row r="49" spans="2:14" ht="12.75">
      <c r="B49" s="13" t="s">
        <v>33</v>
      </c>
      <c r="C49" s="14">
        <f>SUM(C2:C48)</f>
        <v>28710.100000000002</v>
      </c>
      <c r="D49" s="14">
        <f aca="true" t="shared" si="0" ref="D49:N49">SUM(D2:D48)</f>
        <v>2805.7200000000003</v>
      </c>
      <c r="E49" s="14">
        <f t="shared" si="0"/>
        <v>14645.019999999999</v>
      </c>
      <c r="F49" s="14">
        <f t="shared" si="0"/>
        <v>7040.9</v>
      </c>
      <c r="G49" s="14">
        <f t="shared" si="0"/>
        <v>2934.33</v>
      </c>
      <c r="H49" s="14">
        <f t="shared" si="0"/>
        <v>2925.28</v>
      </c>
      <c r="I49" s="14">
        <f t="shared" si="0"/>
        <v>7082.95</v>
      </c>
      <c r="J49" s="14">
        <f t="shared" si="0"/>
        <v>21303.74</v>
      </c>
      <c r="K49" s="14">
        <f t="shared" si="0"/>
        <v>6101.9800000000005</v>
      </c>
      <c r="L49" s="14">
        <f t="shared" si="0"/>
        <v>8653.4</v>
      </c>
      <c r="M49" s="14">
        <f t="shared" si="0"/>
        <v>2365.98</v>
      </c>
      <c r="N49" s="14">
        <f t="shared" si="0"/>
        <v>1575.83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&amp;C&amp;"Arial,Negrito"&amp;12GRÁFICA DA SAÚDE - 2012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N12" sqref="N12"/>
    </sheetView>
  </sheetViews>
  <sheetFormatPr defaultColWidth="9.140625" defaultRowHeight="12.75"/>
  <cols>
    <col min="1" max="1" width="0.13671875" style="0" customWidth="1"/>
    <col min="2" max="2" width="26.421875" style="0" customWidth="1"/>
    <col min="3" max="3" width="12.140625" style="0" customWidth="1"/>
    <col min="4" max="4" width="12.28125" style="0" customWidth="1"/>
    <col min="5" max="8" width="9.7109375" style="0" customWidth="1"/>
    <col min="9" max="9" width="11.00390625" style="0" customWidth="1"/>
    <col min="10" max="14" width="9.7109375" style="0" customWidth="1"/>
    <col min="16" max="16" width="9.8515625" style="0" bestFit="1" customWidth="1"/>
  </cols>
  <sheetData>
    <row r="1" spans="1:14" ht="12.75">
      <c r="A1" t="s">
        <v>50</v>
      </c>
      <c r="B1" s="9" t="s">
        <v>0</v>
      </c>
      <c r="C1" s="10">
        <v>40909</v>
      </c>
      <c r="D1" s="10">
        <v>40940</v>
      </c>
      <c r="E1" s="10">
        <v>40969</v>
      </c>
      <c r="F1" s="10">
        <v>41000</v>
      </c>
      <c r="G1" s="10">
        <v>41030</v>
      </c>
      <c r="H1" s="10">
        <v>41061</v>
      </c>
      <c r="I1" s="10">
        <v>41091</v>
      </c>
      <c r="J1" s="10">
        <v>41122</v>
      </c>
      <c r="K1" s="10">
        <v>41153</v>
      </c>
      <c r="L1" s="10">
        <v>41183</v>
      </c>
      <c r="M1" s="10">
        <v>41214</v>
      </c>
      <c r="N1" s="10">
        <v>41244</v>
      </c>
    </row>
    <row r="2" spans="2:14" ht="12.75">
      <c r="B2" s="11" t="s">
        <v>1</v>
      </c>
      <c r="C2" s="12">
        <v>32.99</v>
      </c>
      <c r="D2" s="12">
        <v>67.97</v>
      </c>
      <c r="E2" s="12">
        <v>246.69</v>
      </c>
      <c r="F2" s="12">
        <v>0</v>
      </c>
      <c r="G2" s="12">
        <v>0</v>
      </c>
      <c r="H2" s="12">
        <v>0</v>
      </c>
      <c r="I2" s="12">
        <v>62.04</v>
      </c>
      <c r="J2" s="12">
        <v>0</v>
      </c>
      <c r="K2" s="12">
        <v>0</v>
      </c>
      <c r="L2" s="12">
        <v>109.99</v>
      </c>
      <c r="M2" s="12">
        <v>134.96</v>
      </c>
      <c r="N2" s="12">
        <v>0</v>
      </c>
    </row>
    <row r="3" spans="2:14" ht="12.75">
      <c r="B3" s="11" t="s">
        <v>2</v>
      </c>
      <c r="C3" s="12">
        <v>6325.14</v>
      </c>
      <c r="D3" s="12">
        <v>3418.8</v>
      </c>
      <c r="E3" s="12">
        <v>3757.24</v>
      </c>
      <c r="F3" s="12">
        <v>1848.26</v>
      </c>
      <c r="G3" s="12">
        <v>2237</v>
      </c>
      <c r="H3" s="12">
        <v>1920.04</v>
      </c>
      <c r="I3" s="12">
        <v>3548.72</v>
      </c>
      <c r="J3" s="12">
        <v>3298.04</v>
      </c>
      <c r="K3" s="12">
        <v>5281.84</v>
      </c>
      <c r="L3" s="12">
        <v>6654.26</v>
      </c>
      <c r="M3" s="12">
        <v>5058.74</v>
      </c>
      <c r="N3" s="12">
        <v>3780.18</v>
      </c>
    </row>
    <row r="4" spans="2:15" ht="12.75">
      <c r="B4" s="11" t="s">
        <v>3</v>
      </c>
      <c r="C4" s="12">
        <v>15223</v>
      </c>
      <c r="D4" s="12">
        <v>15223</v>
      </c>
      <c r="E4" s="12">
        <v>15223</v>
      </c>
      <c r="F4" s="12">
        <v>15223</v>
      </c>
      <c r="G4" s="12">
        <v>15223</v>
      </c>
      <c r="H4" s="12">
        <v>15223</v>
      </c>
      <c r="I4" s="12">
        <f aca="true" t="shared" si="0" ref="I4:N4">1570+14288+3568</f>
        <v>19426</v>
      </c>
      <c r="J4" s="12">
        <f t="shared" si="0"/>
        <v>19426</v>
      </c>
      <c r="K4" s="12">
        <f t="shared" si="0"/>
        <v>19426</v>
      </c>
      <c r="L4" s="12">
        <f t="shared" si="0"/>
        <v>19426</v>
      </c>
      <c r="M4" s="12">
        <f t="shared" si="0"/>
        <v>19426</v>
      </c>
      <c r="N4" s="12">
        <f t="shared" si="0"/>
        <v>19426</v>
      </c>
      <c r="O4" s="24"/>
    </row>
    <row r="5" spans="2:14" ht="12.75">
      <c r="B5" s="11" t="s">
        <v>58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</row>
    <row r="6" spans="2:14" ht="12.75">
      <c r="B6" s="11" t="s">
        <v>4</v>
      </c>
      <c r="C6" s="12">
        <v>964.5</v>
      </c>
      <c r="D6" s="12">
        <v>1182.06</v>
      </c>
      <c r="E6" s="12">
        <v>1173.42</v>
      </c>
      <c r="F6" s="12">
        <v>1109.67</v>
      </c>
      <c r="G6" s="12">
        <v>1428.8</v>
      </c>
      <c r="H6" s="12">
        <v>941.68</v>
      </c>
      <c r="I6" s="12">
        <v>1121.08</v>
      </c>
      <c r="J6" s="12">
        <v>1343.81</v>
      </c>
      <c r="K6" s="12">
        <v>1397.02</v>
      </c>
      <c r="L6" s="12">
        <v>1352.57</v>
      </c>
      <c r="M6" s="12">
        <v>1479.28</v>
      </c>
      <c r="N6" s="12">
        <v>1422.28</v>
      </c>
    </row>
    <row r="7" spans="2:14" ht="12.75">
      <c r="B7" s="11" t="s">
        <v>7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1702.57</v>
      </c>
      <c r="L7" s="12">
        <v>0</v>
      </c>
      <c r="M7" s="12">
        <v>3626</v>
      </c>
      <c r="N7" s="12">
        <v>0</v>
      </c>
    </row>
    <row r="8" spans="2:14" ht="12.75">
      <c r="B8" s="11" t="s">
        <v>59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</row>
    <row r="9" spans="2:14" ht="12.75">
      <c r="B9" s="11" t="s">
        <v>68</v>
      </c>
      <c r="C9" s="12">
        <v>87750</v>
      </c>
      <c r="D9" s="12">
        <v>89700</v>
      </c>
      <c r="E9" s="12">
        <v>90650</v>
      </c>
      <c r="F9" s="12">
        <v>93600</v>
      </c>
      <c r="G9" s="12">
        <v>89650</v>
      </c>
      <c r="H9" s="12">
        <v>89050</v>
      </c>
      <c r="I9" s="12">
        <v>82550</v>
      </c>
      <c r="J9" s="12">
        <v>79300</v>
      </c>
      <c r="K9" s="12">
        <v>78650</v>
      </c>
      <c r="L9" s="12">
        <v>80600</v>
      </c>
      <c r="M9" s="12">
        <v>81250</v>
      </c>
      <c r="N9" s="12">
        <v>0</v>
      </c>
    </row>
    <row r="10" spans="2:14" ht="12.75">
      <c r="B10" s="11" t="s">
        <v>53</v>
      </c>
      <c r="C10" s="12">
        <v>10912.49</v>
      </c>
      <c r="D10" s="12">
        <v>736.57</v>
      </c>
      <c r="E10" s="12">
        <v>7807.05</v>
      </c>
      <c r="F10" s="12">
        <v>0</v>
      </c>
      <c r="G10" s="12">
        <v>7352.02</v>
      </c>
      <c r="H10" s="12">
        <v>6952.25</v>
      </c>
      <c r="I10" s="12">
        <v>5721.78</v>
      </c>
      <c r="J10" s="12">
        <v>8832.4</v>
      </c>
      <c r="K10" s="12">
        <v>17065.78</v>
      </c>
      <c r="L10" s="12">
        <v>6805.56</v>
      </c>
      <c r="M10" s="12">
        <v>148.71</v>
      </c>
      <c r="N10" s="12">
        <v>7640.01</v>
      </c>
    </row>
    <row r="11" spans="2:14" ht="12.75">
      <c r="B11" s="11" t="s">
        <v>5</v>
      </c>
      <c r="C11" s="12">
        <v>2005.52</v>
      </c>
      <c r="D11" s="12">
        <v>2312.41</v>
      </c>
      <c r="E11" s="12">
        <f>2191.21+152.56</f>
        <v>2343.77</v>
      </c>
      <c r="F11" s="12">
        <f>1588.73+124.53</f>
        <v>1713.26</v>
      </c>
      <c r="G11" s="12">
        <f>1220.89+114.99</f>
        <v>1335.88</v>
      </c>
      <c r="H11" s="12">
        <f>1360.1+106.87</f>
        <v>1466.9699999999998</v>
      </c>
      <c r="I11" s="12">
        <v>1647.47</v>
      </c>
      <c r="J11" s="12">
        <v>2239.99</v>
      </c>
      <c r="K11" s="12">
        <v>1853.38</v>
      </c>
      <c r="L11" s="12">
        <v>2227.87</v>
      </c>
      <c r="M11" s="12">
        <v>2046.93</v>
      </c>
      <c r="N11" s="12">
        <v>1572.58</v>
      </c>
    </row>
    <row r="12" spans="2:14" ht="12.75">
      <c r="B12" s="11" t="s">
        <v>6</v>
      </c>
      <c r="C12" s="12">
        <v>13568.55</v>
      </c>
      <c r="D12" s="12">
        <v>33786.72</v>
      </c>
      <c r="E12" s="12">
        <v>7761.7</v>
      </c>
      <c r="F12" s="12">
        <v>1876.29</v>
      </c>
      <c r="G12" s="12">
        <v>10523.21</v>
      </c>
      <c r="H12" s="12">
        <v>20235.1</v>
      </c>
      <c r="I12" s="12">
        <v>10465.56</v>
      </c>
      <c r="J12" s="12">
        <v>8694.53</v>
      </c>
      <c r="K12" s="12">
        <v>3581.45</v>
      </c>
      <c r="L12" s="12">
        <v>17308.32</v>
      </c>
      <c r="M12" s="12">
        <v>2389.29</v>
      </c>
      <c r="N12" s="12">
        <v>280</v>
      </c>
    </row>
    <row r="13" spans="2:14" ht="12.75">
      <c r="B13" s="11" t="s">
        <v>8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</row>
    <row r="14" spans="2:14" ht="12.75">
      <c r="B14" s="11" t="s">
        <v>9</v>
      </c>
      <c r="C14" s="12">
        <v>290.1</v>
      </c>
      <c r="D14" s="12">
        <v>629.94</v>
      </c>
      <c r="E14" s="12">
        <v>256.56</v>
      </c>
      <c r="F14" s="12">
        <v>0</v>
      </c>
      <c r="G14" s="12">
        <v>287.89</v>
      </c>
      <c r="H14" s="12">
        <v>107.73</v>
      </c>
      <c r="I14" s="12">
        <v>108.42</v>
      </c>
      <c r="J14" s="12">
        <v>1.12</v>
      </c>
      <c r="K14" s="12">
        <v>276.31</v>
      </c>
      <c r="L14" s="12">
        <v>578.23</v>
      </c>
      <c r="M14" s="12">
        <v>0</v>
      </c>
      <c r="N14" s="12">
        <v>0</v>
      </c>
    </row>
    <row r="15" spans="2:14" ht="12.75">
      <c r="B15" s="11" t="s">
        <v>10</v>
      </c>
      <c r="C15" s="12">
        <v>391.07</v>
      </c>
      <c r="D15" s="12">
        <v>494.54</v>
      </c>
      <c r="E15" s="12">
        <v>528</v>
      </c>
      <c r="F15" s="12">
        <v>3758.51</v>
      </c>
      <c r="G15" s="12">
        <v>8129.93</v>
      </c>
      <c r="H15" s="12">
        <v>3493.44</v>
      </c>
      <c r="I15" s="12">
        <v>5455.85</v>
      </c>
      <c r="J15" s="12">
        <v>1982.43</v>
      </c>
      <c r="K15" s="12">
        <v>2183.78</v>
      </c>
      <c r="L15" s="12">
        <v>596.02</v>
      </c>
      <c r="M15" s="12">
        <v>634.93</v>
      </c>
      <c r="N15" s="12">
        <v>390.98</v>
      </c>
    </row>
    <row r="16" spans="2:14" ht="12.75">
      <c r="B16" s="11" t="s">
        <v>11</v>
      </c>
      <c r="C16" s="12">
        <v>1549.01</v>
      </c>
      <c r="D16" s="12">
        <v>2360.71</v>
      </c>
      <c r="E16" s="12">
        <v>2389.89</v>
      </c>
      <c r="F16" s="12">
        <v>2164.69</v>
      </c>
      <c r="G16" s="12">
        <v>2214.55</v>
      </c>
      <c r="H16" s="12">
        <v>2160.83</v>
      </c>
      <c r="I16" s="12">
        <v>1409.26</v>
      </c>
      <c r="J16" s="12">
        <v>3640.04</v>
      </c>
      <c r="K16" s="12">
        <v>1418.78</v>
      </c>
      <c r="L16" s="12">
        <v>1418.78</v>
      </c>
      <c r="M16" s="12">
        <v>2240.41</v>
      </c>
      <c r="N16" s="12">
        <v>2532.71</v>
      </c>
    </row>
    <row r="17" spans="2:14" ht="12.75">
      <c r="B17" s="11" t="s">
        <v>54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</row>
    <row r="18" spans="2:14" ht="12.75">
      <c r="B18" s="11" t="s">
        <v>12</v>
      </c>
      <c r="C18" s="12">
        <v>0</v>
      </c>
      <c r="D18" s="12">
        <v>0.61</v>
      </c>
      <c r="E18" s="12">
        <v>0.41</v>
      </c>
      <c r="F18" s="12">
        <v>13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</row>
    <row r="19" spans="2:14" ht="12.75">
      <c r="B19" s="11" t="s">
        <v>13</v>
      </c>
      <c r="C19" s="12">
        <v>632.97</v>
      </c>
      <c r="D19" s="12">
        <v>1637.78</v>
      </c>
      <c r="E19" s="12">
        <v>837.75</v>
      </c>
      <c r="F19" s="12">
        <v>122.3</v>
      </c>
      <c r="G19" s="12">
        <v>751.17</v>
      </c>
      <c r="H19" s="12">
        <v>129.83</v>
      </c>
      <c r="I19" s="12">
        <v>601.93</v>
      </c>
      <c r="J19" s="12">
        <v>45.51</v>
      </c>
      <c r="K19" s="12">
        <v>671.15</v>
      </c>
      <c r="L19" s="12">
        <v>775.85</v>
      </c>
      <c r="M19" s="12">
        <v>711.78</v>
      </c>
      <c r="N19" s="12">
        <v>0</v>
      </c>
    </row>
    <row r="20" spans="2:14" ht="12.75">
      <c r="B20" s="11" t="s">
        <v>14</v>
      </c>
      <c r="C20" s="12">
        <v>12.5</v>
      </c>
      <c r="D20" s="12">
        <v>1766.56</v>
      </c>
      <c r="E20" s="12">
        <v>429.74</v>
      </c>
      <c r="F20" s="12">
        <v>0</v>
      </c>
      <c r="G20" s="12">
        <v>10.44</v>
      </c>
      <c r="H20" s="12">
        <v>108.65</v>
      </c>
      <c r="I20" s="12">
        <v>10.44</v>
      </c>
      <c r="J20" s="12">
        <v>0</v>
      </c>
      <c r="K20" s="12">
        <v>10.44</v>
      </c>
      <c r="L20" s="12">
        <v>20.89</v>
      </c>
      <c r="M20" s="12">
        <v>0</v>
      </c>
      <c r="N20" s="12">
        <v>0</v>
      </c>
    </row>
    <row r="21" spans="2:14" ht="12.75">
      <c r="B21" s="11" t="s">
        <v>15</v>
      </c>
      <c r="C21" s="12">
        <v>37.91</v>
      </c>
      <c r="D21" s="12">
        <v>80.19</v>
      </c>
      <c r="E21" s="12">
        <v>42.28</v>
      </c>
      <c r="F21" s="12">
        <v>0</v>
      </c>
      <c r="G21" s="12">
        <v>0</v>
      </c>
      <c r="H21" s="12">
        <v>40</v>
      </c>
      <c r="I21" s="12">
        <v>59.94</v>
      </c>
      <c r="J21" s="12">
        <v>44.37</v>
      </c>
      <c r="K21" s="12">
        <v>88.75</v>
      </c>
      <c r="L21" s="12">
        <v>134.48</v>
      </c>
      <c r="M21" s="12">
        <v>40</v>
      </c>
      <c r="N21" s="12">
        <v>0</v>
      </c>
    </row>
    <row r="22" spans="2:14" ht="12.75">
      <c r="B22" s="11" t="s">
        <v>16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</row>
    <row r="23" spans="2:14" ht="12.75">
      <c r="B23" s="11" t="s">
        <v>17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</row>
    <row r="24" spans="2:14" ht="12.75">
      <c r="B24" s="11" t="s">
        <v>18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</row>
    <row r="25" spans="2:14" ht="12.75">
      <c r="B25" s="11" t="s">
        <v>35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</row>
    <row r="26" spans="2:14" ht="12.75">
      <c r="B26" s="11" t="s">
        <v>19</v>
      </c>
      <c r="C26" s="12">
        <v>132.48</v>
      </c>
      <c r="D26" s="12">
        <v>16.56</v>
      </c>
      <c r="E26" s="12">
        <v>0</v>
      </c>
      <c r="F26" s="12">
        <v>105.07</v>
      </c>
      <c r="G26" s="12">
        <v>6070.8</v>
      </c>
      <c r="H26" s="12">
        <v>17.95</v>
      </c>
      <c r="I26" s="12">
        <v>8.97</v>
      </c>
      <c r="J26" s="12">
        <v>0</v>
      </c>
      <c r="K26" s="12">
        <v>0</v>
      </c>
      <c r="L26" s="12">
        <v>4564.1</v>
      </c>
      <c r="M26" s="12">
        <v>8.97</v>
      </c>
      <c r="N26" s="12">
        <v>151100</v>
      </c>
    </row>
    <row r="27" spans="2:14" ht="12.75">
      <c r="B27" s="11" t="s">
        <v>61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</row>
    <row r="28" spans="2:14" ht="12.75">
      <c r="B28" s="11" t="s">
        <v>20</v>
      </c>
      <c r="C28" s="12">
        <v>12892.63</v>
      </c>
      <c r="D28" s="12">
        <v>20411.67</v>
      </c>
      <c r="E28" s="12">
        <v>15533.54</v>
      </c>
      <c r="F28" s="12">
        <v>1014.11</v>
      </c>
      <c r="G28" s="12">
        <v>15055.11</v>
      </c>
      <c r="H28" s="12">
        <v>19197.25</v>
      </c>
      <c r="I28" s="12">
        <v>18475.83</v>
      </c>
      <c r="J28" s="12">
        <v>18275.69</v>
      </c>
      <c r="K28" s="12">
        <v>25306.07</v>
      </c>
      <c r="L28" s="12">
        <v>22887.43</v>
      </c>
      <c r="M28" s="12">
        <v>38566.57</v>
      </c>
      <c r="N28" s="12">
        <v>2173.76</v>
      </c>
    </row>
    <row r="29" spans="2:14" ht="12.75">
      <c r="B29" s="11" t="s">
        <v>62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</row>
    <row r="30" spans="2:14" ht="12.75">
      <c r="B30" s="11" t="s">
        <v>21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</row>
    <row r="31" spans="2:14" ht="12.75">
      <c r="B31" s="11" t="s">
        <v>63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</row>
    <row r="32" spans="2:14" ht="12.75">
      <c r="B32" s="11" t="s">
        <v>22</v>
      </c>
      <c r="C32" s="12">
        <v>0</v>
      </c>
      <c r="D32" s="12">
        <v>0</v>
      </c>
      <c r="E32" s="12">
        <v>100</v>
      </c>
      <c r="F32" s="12">
        <v>0</v>
      </c>
      <c r="G32" s="12">
        <v>50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</row>
    <row r="33" spans="2:14" ht="12.75">
      <c r="B33" s="11" t="s">
        <v>55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</row>
    <row r="34" spans="2:14" ht="12.75">
      <c r="B34" s="11" t="s">
        <v>23</v>
      </c>
      <c r="C34" s="12">
        <v>12965.25</v>
      </c>
      <c r="D34" s="12">
        <v>12965.25</v>
      </c>
      <c r="E34" s="12">
        <v>12965.25</v>
      </c>
      <c r="F34" s="12">
        <v>12965.25</v>
      </c>
      <c r="G34" s="12">
        <v>17905.36</v>
      </c>
      <c r="H34" s="12">
        <v>13868.93</v>
      </c>
      <c r="I34" s="12">
        <v>13868.93</v>
      </c>
      <c r="J34" s="12">
        <v>13868.93</v>
      </c>
      <c r="K34" s="12">
        <v>13868.93</v>
      </c>
      <c r="L34" s="12">
        <v>13868.93</v>
      </c>
      <c r="M34" s="12">
        <v>13868.93</v>
      </c>
      <c r="N34" s="12">
        <v>13868.93</v>
      </c>
    </row>
    <row r="35" spans="2:14" ht="12.75">
      <c r="B35" s="11" t="s">
        <v>24</v>
      </c>
      <c r="C35" s="12">
        <v>11808.51</v>
      </c>
      <c r="D35" s="12">
        <v>13811.31</v>
      </c>
      <c r="E35" s="12">
        <v>13811.31</v>
      </c>
      <c r="F35" s="12">
        <v>13811.31</v>
      </c>
      <c r="G35" s="12">
        <v>13811.31</v>
      </c>
      <c r="H35" s="12">
        <v>13811.31</v>
      </c>
      <c r="I35" s="12">
        <v>13805.53</v>
      </c>
      <c r="J35" s="12">
        <v>13805.53</v>
      </c>
      <c r="K35" s="12">
        <v>13805.53</v>
      </c>
      <c r="L35" s="12">
        <v>13805.53</v>
      </c>
      <c r="M35" s="12">
        <v>13805.53</v>
      </c>
      <c r="N35" s="12">
        <v>13805.53</v>
      </c>
    </row>
    <row r="36" spans="2:14" ht="12.75">
      <c r="B36" s="11" t="s">
        <v>25</v>
      </c>
      <c r="C36" s="12">
        <v>24.3</v>
      </c>
      <c r="D36" s="12">
        <v>7.71</v>
      </c>
      <c r="E36" s="12">
        <v>0</v>
      </c>
      <c r="F36" s="12">
        <v>0</v>
      </c>
      <c r="G36" s="12">
        <v>13.57</v>
      </c>
      <c r="H36" s="12">
        <v>0</v>
      </c>
      <c r="I36" s="12">
        <v>0</v>
      </c>
      <c r="J36" s="12">
        <v>15.59</v>
      </c>
      <c r="K36" s="12">
        <v>39.49</v>
      </c>
      <c r="L36" s="12">
        <v>39.89</v>
      </c>
      <c r="M36" s="12">
        <v>22.67</v>
      </c>
      <c r="N36" s="12">
        <v>0</v>
      </c>
    </row>
    <row r="37" spans="2:14" ht="12.75">
      <c r="B37" s="11" t="s">
        <v>26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</row>
    <row r="38" spans="2:14" ht="12.75">
      <c r="B38" s="11" t="s">
        <v>27</v>
      </c>
      <c r="C38" s="12">
        <v>507628.8</v>
      </c>
      <c r="D38" s="12">
        <v>467661.37</v>
      </c>
      <c r="E38" s="12">
        <v>458078.83</v>
      </c>
      <c r="F38" s="12">
        <v>479743.18</v>
      </c>
      <c r="G38" s="12">
        <f>12329.81+5753.41+397179.34+68616.25</f>
        <v>483878.81000000006</v>
      </c>
      <c r="H38" s="12">
        <f>13421.2+6210.27+443270.16+87373.2</f>
        <v>550274.83</v>
      </c>
      <c r="I38" s="12">
        <f>18422.62+8976.93+464078.21+80318.91</f>
        <v>571796.67</v>
      </c>
      <c r="J38" s="12">
        <f>13113.43+401146.67+5977.39+76160.59</f>
        <v>496398.07999999996</v>
      </c>
      <c r="K38" s="12">
        <f>13157.43+5977.39+403586.37+77009.98</f>
        <v>499731.17</v>
      </c>
      <c r="L38" s="12">
        <v>496082.73</v>
      </c>
      <c r="M38" s="12">
        <v>514967.77</v>
      </c>
      <c r="N38" s="12">
        <v>514679.73</v>
      </c>
    </row>
    <row r="39" spans="2:14" ht="12.75">
      <c r="B39" s="11" t="s">
        <v>65</v>
      </c>
      <c r="C39" s="12">
        <f>C38*33%</f>
        <v>167517.50400000002</v>
      </c>
      <c r="D39" s="12">
        <f aca="true" t="shared" si="1" ref="D39:N39">D38*33%</f>
        <v>154328.2521</v>
      </c>
      <c r="E39" s="12">
        <f t="shared" si="1"/>
        <v>151166.01390000002</v>
      </c>
      <c r="F39" s="12">
        <f t="shared" si="1"/>
        <v>158315.2494</v>
      </c>
      <c r="G39" s="12">
        <f t="shared" si="1"/>
        <v>159680.00730000003</v>
      </c>
      <c r="H39" s="12">
        <f t="shared" si="1"/>
        <v>181590.69389999998</v>
      </c>
      <c r="I39" s="12">
        <f t="shared" si="1"/>
        <v>188692.90110000002</v>
      </c>
      <c r="J39" s="12">
        <f t="shared" si="1"/>
        <v>163811.3664</v>
      </c>
      <c r="K39" s="12">
        <f t="shared" si="1"/>
        <v>164911.2861</v>
      </c>
      <c r="L39" s="12">
        <f t="shared" si="1"/>
        <v>163707.3009</v>
      </c>
      <c r="M39" s="12">
        <f t="shared" si="1"/>
        <v>169939.3641</v>
      </c>
      <c r="N39" s="12">
        <f t="shared" si="1"/>
        <v>169844.3109</v>
      </c>
    </row>
    <row r="40" spans="2:14" ht="12.75">
      <c r="B40" s="11" t="s">
        <v>36</v>
      </c>
      <c r="C40" s="12">
        <v>80461.34</v>
      </c>
      <c r="D40" s="12">
        <v>69362.16</v>
      </c>
      <c r="E40" s="12">
        <v>69368.13</v>
      </c>
      <c r="F40" s="12">
        <v>68739.94</v>
      </c>
      <c r="G40" s="12">
        <v>68287.32</v>
      </c>
      <c r="H40" s="12">
        <v>70322.68</v>
      </c>
      <c r="I40" s="12">
        <v>60041.8</v>
      </c>
      <c r="J40" s="12">
        <f>44897.16+4923.21</f>
        <v>49820.37</v>
      </c>
      <c r="K40" s="12">
        <v>50793.59</v>
      </c>
      <c r="L40" s="12">
        <v>56607.55</v>
      </c>
      <c r="M40" s="12">
        <v>55362.49</v>
      </c>
      <c r="N40" s="12">
        <v>56638</v>
      </c>
    </row>
    <row r="41" spans="2:16" ht="12.75">
      <c r="B41" s="11" t="s">
        <v>28</v>
      </c>
      <c r="C41" s="12">
        <v>11038.74</v>
      </c>
      <c r="D41" s="12">
        <v>513.66</v>
      </c>
      <c r="E41" s="12">
        <v>265.05</v>
      </c>
      <c r="F41" s="12">
        <v>0</v>
      </c>
      <c r="G41" s="12">
        <v>182.27</v>
      </c>
      <c r="H41" s="12">
        <v>125.61</v>
      </c>
      <c r="I41" s="12">
        <v>175.16</v>
      </c>
      <c r="J41" s="12">
        <v>459.67</v>
      </c>
      <c r="K41" s="12">
        <v>207.63</v>
      </c>
      <c r="L41" s="12">
        <v>83.74</v>
      </c>
      <c r="M41" s="12">
        <v>102.47</v>
      </c>
      <c r="N41" s="12">
        <v>0</v>
      </c>
      <c r="P41" s="3"/>
    </row>
    <row r="42" spans="2:16" ht="12.75">
      <c r="B42" s="11" t="s">
        <v>37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P42" s="23"/>
    </row>
    <row r="43" spans="2:16" ht="12.75">
      <c r="B43" s="11" t="s">
        <v>29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P43" s="23"/>
    </row>
    <row r="44" spans="2:16" ht="12.75">
      <c r="B44" s="11" t="s">
        <v>30</v>
      </c>
      <c r="C44" s="12">
        <f>3308.19+138.84+77.79</f>
        <v>3524.82</v>
      </c>
      <c r="D44" s="12">
        <f>3802+221.14+130.7</f>
        <v>4153.84</v>
      </c>
      <c r="E44" s="12">
        <f>2607.18+143.88+72.96</f>
        <v>2824.02</v>
      </c>
      <c r="F44" s="12">
        <f>3228.85+242.86+80.13</f>
        <v>3551.84</v>
      </c>
      <c r="G44" s="12">
        <f>3026.3+133.13+96.89</f>
        <v>3256.32</v>
      </c>
      <c r="H44" s="12">
        <f>2780.38+188.63+74.23</f>
        <v>3043.2400000000002</v>
      </c>
      <c r="I44" s="12">
        <f>3045.13+147.39+93.95</f>
        <v>3286.47</v>
      </c>
      <c r="J44" s="12">
        <f>3186.08+174.24+117.21</f>
        <v>3477.5299999999997</v>
      </c>
      <c r="K44" s="12">
        <v>3119.22</v>
      </c>
      <c r="L44" s="12">
        <v>3700.35</v>
      </c>
      <c r="M44" s="12">
        <v>3389.3</v>
      </c>
      <c r="N44" s="12">
        <v>3456.83</v>
      </c>
      <c r="P44" s="23"/>
    </row>
    <row r="45" spans="2:16" ht="12.75">
      <c r="B45" s="11" t="s">
        <v>56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P45" s="3"/>
    </row>
    <row r="46" spans="2:14" ht="12.75">
      <c r="B46" s="11" t="s">
        <v>31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</row>
    <row r="47" spans="2:14" ht="12.75">
      <c r="B47" s="11" t="s">
        <v>34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269.53</v>
      </c>
      <c r="N47" s="12">
        <v>33890</v>
      </c>
    </row>
    <row r="48" spans="2:14" ht="12.75">
      <c r="B48" s="11" t="s">
        <v>32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</row>
    <row r="49" spans="2:14" ht="12.75">
      <c r="B49" s="13" t="s">
        <v>33</v>
      </c>
      <c r="C49" s="14">
        <f>SUM(C2:C48)</f>
        <v>947690.1239999998</v>
      </c>
      <c r="D49" s="14">
        <f aca="true" t="shared" si="2" ref="D49:N49">SUM(D2:D48)</f>
        <v>896629.6421</v>
      </c>
      <c r="E49" s="14">
        <f t="shared" si="2"/>
        <v>857559.6439000001</v>
      </c>
      <c r="F49" s="14">
        <f t="shared" si="2"/>
        <v>859674.9293999999</v>
      </c>
      <c r="G49" s="14">
        <f t="shared" si="2"/>
        <v>907334.7673000001</v>
      </c>
      <c r="H49" s="14">
        <f t="shared" si="2"/>
        <v>994082.0138999998</v>
      </c>
      <c r="I49" s="14">
        <f t="shared" si="2"/>
        <v>1002340.7511000001</v>
      </c>
      <c r="J49" s="14">
        <f t="shared" si="2"/>
        <v>888780.9964000001</v>
      </c>
      <c r="K49" s="14">
        <f t="shared" si="2"/>
        <v>905390.1660999999</v>
      </c>
      <c r="L49" s="14">
        <f t="shared" si="2"/>
        <v>913356.3709000001</v>
      </c>
      <c r="M49" s="14">
        <f t="shared" si="2"/>
        <v>929490.6241</v>
      </c>
      <c r="N49" s="14">
        <f t="shared" si="2"/>
        <v>996501.8309</v>
      </c>
    </row>
    <row r="50" spans="2:14" ht="12.75">
      <c r="B50" s="16" t="s">
        <v>66</v>
      </c>
      <c r="C50" s="17"/>
      <c r="D50" s="17"/>
      <c r="E50" s="17"/>
      <c r="F50" s="17"/>
      <c r="G50" s="17"/>
      <c r="H50" s="17"/>
      <c r="I50" s="17"/>
      <c r="J50" s="17"/>
      <c r="K50" s="7"/>
      <c r="L50" s="7"/>
      <c r="M50" s="7"/>
      <c r="N50" s="7"/>
    </row>
    <row r="51" spans="2:14" ht="12.75">
      <c r="B51" s="16" t="s">
        <v>67</v>
      </c>
      <c r="C51" s="17">
        <v>42000</v>
      </c>
      <c r="D51" s="17">
        <v>42000</v>
      </c>
      <c r="E51" s="17">
        <v>42000</v>
      </c>
      <c r="F51" s="17">
        <v>42000</v>
      </c>
      <c r="G51" s="17">
        <v>32900</v>
      </c>
      <c r="H51" s="17">
        <v>33600</v>
      </c>
      <c r="I51" s="17">
        <v>20300</v>
      </c>
      <c r="J51" s="17">
        <v>24500</v>
      </c>
      <c r="K51" s="28">
        <v>22400</v>
      </c>
      <c r="L51" s="28">
        <v>22400</v>
      </c>
      <c r="M51" s="28">
        <v>22400</v>
      </c>
      <c r="N51" s="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&amp;CDST AIDS - 2012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2" activePane="bottomLeft" state="frozen"/>
      <selection pane="topLeft" activeCell="A1" sqref="A1"/>
      <selection pane="bottomLeft" activeCell="N45" sqref="N45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9.7109375" style="0" customWidth="1"/>
  </cols>
  <sheetData>
    <row r="1" spans="1:14" ht="12.75">
      <c r="A1" t="s">
        <v>45</v>
      </c>
      <c r="B1" s="9" t="s">
        <v>0</v>
      </c>
      <c r="C1" s="10">
        <v>40909</v>
      </c>
      <c r="D1" s="10">
        <v>40940</v>
      </c>
      <c r="E1" s="10">
        <v>40969</v>
      </c>
      <c r="F1" s="10">
        <v>41000</v>
      </c>
      <c r="G1" s="10">
        <v>41030</v>
      </c>
      <c r="H1" s="10">
        <v>41061</v>
      </c>
      <c r="I1" s="10">
        <v>41091</v>
      </c>
      <c r="J1" s="10">
        <v>41122</v>
      </c>
      <c r="K1" s="10">
        <v>41153</v>
      </c>
      <c r="L1" s="10">
        <v>41183</v>
      </c>
      <c r="M1" s="10">
        <v>41214</v>
      </c>
      <c r="N1" s="10">
        <v>41244</v>
      </c>
    </row>
    <row r="2" spans="2:14" ht="12.75">
      <c r="B2" s="11" t="s">
        <v>1</v>
      </c>
      <c r="C2" s="12">
        <v>0</v>
      </c>
      <c r="D2" s="12">
        <v>0</v>
      </c>
      <c r="E2" s="12">
        <v>11.44</v>
      </c>
      <c r="F2" s="12">
        <v>0</v>
      </c>
      <c r="G2" s="12">
        <v>0</v>
      </c>
      <c r="H2" s="12">
        <v>0</v>
      </c>
      <c r="I2" s="12">
        <v>36.19</v>
      </c>
      <c r="J2" s="12">
        <v>0</v>
      </c>
      <c r="K2" s="12">
        <v>0</v>
      </c>
      <c r="L2" s="12">
        <v>10.99</v>
      </c>
      <c r="M2" s="12">
        <v>10.99</v>
      </c>
      <c r="N2" s="12">
        <v>0</v>
      </c>
    </row>
    <row r="3" spans="2:14" ht="12.75">
      <c r="B3" s="11" t="s">
        <v>2</v>
      </c>
      <c r="C3" s="12">
        <v>145.56</v>
      </c>
      <c r="D3" s="12">
        <v>61.85</v>
      </c>
      <c r="E3" s="12">
        <v>510.49</v>
      </c>
      <c r="F3" s="12">
        <v>91.7</v>
      </c>
      <c r="G3" s="12">
        <v>103.86</v>
      </c>
      <c r="H3" s="12">
        <v>91.7</v>
      </c>
      <c r="I3" s="12">
        <v>387.3</v>
      </c>
      <c r="J3" s="12">
        <v>43.06</v>
      </c>
      <c r="K3" s="12">
        <v>67.38</v>
      </c>
      <c r="L3" s="12">
        <v>91.72</v>
      </c>
      <c r="M3" s="12">
        <v>128.18</v>
      </c>
      <c r="N3" s="12">
        <v>140.34</v>
      </c>
    </row>
    <row r="4" spans="2:14" ht="12.75">
      <c r="B4" s="11" t="s">
        <v>3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</row>
    <row r="5" spans="2:14" ht="12.75">
      <c r="B5" s="11" t="s">
        <v>58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</row>
    <row r="6" spans="2:14" ht="12.75">
      <c r="B6" s="11" t="s">
        <v>4</v>
      </c>
      <c r="C6" s="12">
        <v>215.18</v>
      </c>
      <c r="D6" s="12">
        <v>70.44</v>
      </c>
      <c r="E6" s="12">
        <v>280.88</v>
      </c>
      <c r="F6" s="12">
        <v>0</v>
      </c>
      <c r="G6" s="12">
        <v>589.85</v>
      </c>
      <c r="H6" s="12">
        <v>0</v>
      </c>
      <c r="I6" s="12">
        <v>269.38</v>
      </c>
      <c r="J6" s="12">
        <v>254.95</v>
      </c>
      <c r="K6" s="12">
        <v>405.51</v>
      </c>
      <c r="L6" s="12">
        <v>1352.56</v>
      </c>
      <c r="M6" s="12">
        <v>156.41</v>
      </c>
      <c r="N6" s="12">
        <v>222.5</v>
      </c>
    </row>
    <row r="7" spans="2:14" ht="12.75">
      <c r="B7" s="11" t="s">
        <v>7</v>
      </c>
      <c r="C7" s="12">
        <v>0</v>
      </c>
      <c r="D7" s="12">
        <v>339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</row>
    <row r="8" spans="2:14" ht="12.75">
      <c r="B8" s="11" t="s">
        <v>59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</row>
    <row r="9" spans="2:14" ht="12.75">
      <c r="B9" s="11" t="s">
        <v>60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</row>
    <row r="10" spans="2:14" ht="12.75">
      <c r="B10" s="11" t="s">
        <v>53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</row>
    <row r="11" spans="2:14" ht="12.75">
      <c r="B11" s="11" t="s">
        <v>5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2:14" ht="12.75">
      <c r="B12" s="11" t="s">
        <v>6</v>
      </c>
      <c r="C12" s="12">
        <v>211.25</v>
      </c>
      <c r="D12" s="12">
        <v>63.26</v>
      </c>
      <c r="E12" s="12">
        <v>80.79</v>
      </c>
      <c r="F12" s="12">
        <v>53.97</v>
      </c>
      <c r="G12" s="12">
        <v>80.7</v>
      </c>
      <c r="H12" s="12">
        <v>5.41</v>
      </c>
      <c r="I12" s="12">
        <v>135.14</v>
      </c>
      <c r="J12" s="12">
        <v>5.41</v>
      </c>
      <c r="K12" s="12">
        <v>272.89</v>
      </c>
      <c r="L12" s="12">
        <v>753.15</v>
      </c>
      <c r="M12" s="12">
        <v>78.87</v>
      </c>
      <c r="N12" s="12">
        <v>61.19</v>
      </c>
    </row>
    <row r="13" spans="2:14" ht="12.75">
      <c r="B13" s="11" t="s">
        <v>8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</row>
    <row r="14" spans="2:14" ht="12.75">
      <c r="B14" s="11" t="s">
        <v>9</v>
      </c>
      <c r="C14" s="12">
        <v>4.1</v>
      </c>
      <c r="D14" s="12">
        <v>18.99</v>
      </c>
      <c r="E14" s="12">
        <v>2.05</v>
      </c>
      <c r="F14" s="12">
        <v>5.97</v>
      </c>
      <c r="G14" s="12">
        <v>0</v>
      </c>
      <c r="H14" s="12">
        <v>0</v>
      </c>
      <c r="I14" s="12">
        <v>10.26</v>
      </c>
      <c r="J14" s="12">
        <v>4.9</v>
      </c>
      <c r="K14" s="12">
        <v>10.26</v>
      </c>
      <c r="L14" s="12">
        <v>0.98</v>
      </c>
      <c r="M14" s="12">
        <v>0.98</v>
      </c>
      <c r="N14" s="12">
        <v>5.94</v>
      </c>
    </row>
    <row r="15" spans="2:14" ht="12.75">
      <c r="B15" s="11" t="s">
        <v>10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</row>
    <row r="16" spans="2:14" ht="12.75">
      <c r="B16" s="11" t="s">
        <v>11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</row>
    <row r="17" spans="2:14" ht="12.75">
      <c r="B17" s="11" t="s">
        <v>54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</row>
    <row r="18" spans="2:14" ht="12.75">
      <c r="B18" s="11" t="s">
        <v>12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</row>
    <row r="19" spans="2:14" ht="12.75">
      <c r="B19" s="11" t="s">
        <v>13</v>
      </c>
      <c r="C19" s="12">
        <v>45.5</v>
      </c>
      <c r="D19" s="12">
        <v>93.61</v>
      </c>
      <c r="E19" s="12">
        <v>22.59</v>
      </c>
      <c r="F19" s="12">
        <v>68.12</v>
      </c>
      <c r="G19" s="12">
        <v>39.1</v>
      </c>
      <c r="H19" s="12">
        <v>0</v>
      </c>
      <c r="I19" s="12">
        <v>11.32</v>
      </c>
      <c r="J19" s="12">
        <v>22.75</v>
      </c>
      <c r="K19" s="12">
        <v>42.8</v>
      </c>
      <c r="L19" s="12">
        <v>54.53</v>
      </c>
      <c r="M19" s="12">
        <v>1.38</v>
      </c>
      <c r="N19" s="12">
        <v>85.53</v>
      </c>
    </row>
    <row r="20" spans="2:14" ht="12.75">
      <c r="B20" s="11" t="s">
        <v>14</v>
      </c>
      <c r="C20" s="12">
        <v>0</v>
      </c>
      <c r="D20" s="12">
        <v>0</v>
      </c>
      <c r="E20" s="12">
        <v>0</v>
      </c>
      <c r="F20" s="12">
        <v>0</v>
      </c>
      <c r="G20" s="12">
        <v>24.71</v>
      </c>
      <c r="H20" s="12">
        <v>287.26</v>
      </c>
      <c r="I20" s="12">
        <v>0</v>
      </c>
      <c r="J20" s="12">
        <v>0</v>
      </c>
      <c r="K20" s="12">
        <v>0</v>
      </c>
      <c r="L20" s="12">
        <v>27.32</v>
      </c>
      <c r="M20" s="12">
        <v>0</v>
      </c>
      <c r="N20" s="12">
        <v>0</v>
      </c>
    </row>
    <row r="21" spans="2:14" ht="12.75">
      <c r="B21" s="11" t="s">
        <v>15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</row>
    <row r="22" spans="2:14" ht="12.75">
      <c r="B22" s="11" t="s">
        <v>16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</row>
    <row r="23" spans="2:14" ht="12.75">
      <c r="B23" s="11" t="s">
        <v>17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</row>
    <row r="24" spans="2:14" ht="12.75">
      <c r="B24" s="11" t="s">
        <v>18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</row>
    <row r="25" spans="2:14" ht="12.75">
      <c r="B25" s="11" t="s">
        <v>35</v>
      </c>
      <c r="C25" s="12">
        <v>1525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</row>
    <row r="26" spans="2:14" ht="12.75">
      <c r="B26" s="11" t="s">
        <v>19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</row>
    <row r="27" spans="2:14" ht="12.75">
      <c r="B27" s="11" t="s">
        <v>61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</row>
    <row r="28" spans="2:14" ht="12.75">
      <c r="B28" s="11" t="s">
        <v>20</v>
      </c>
      <c r="C28" s="12">
        <v>0</v>
      </c>
      <c r="D28" s="12">
        <v>0</v>
      </c>
      <c r="E28" s="12">
        <v>0</v>
      </c>
      <c r="F28" s="12">
        <v>0</v>
      </c>
      <c r="G28" s="12">
        <v>17.75</v>
      </c>
      <c r="H28" s="12">
        <v>0</v>
      </c>
      <c r="I28" s="12">
        <v>12.4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</row>
    <row r="29" spans="2:14" ht="12.75">
      <c r="B29" s="11" t="s">
        <v>62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</row>
    <row r="30" spans="2:14" ht="12.75">
      <c r="B30" s="11" t="s">
        <v>21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</row>
    <row r="31" spans="2:14" ht="12.75">
      <c r="B31" s="11" t="s">
        <v>63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</row>
    <row r="32" spans="2:14" ht="12.75">
      <c r="B32" s="11" t="s">
        <v>22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</row>
    <row r="33" spans="2:14" ht="12.75">
      <c r="B33" s="11" t="s">
        <v>55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</row>
    <row r="34" spans="2:14" ht="12.75">
      <c r="B34" s="11" t="s">
        <v>23</v>
      </c>
      <c r="C34" s="12">
        <v>2593.05</v>
      </c>
      <c r="D34" s="12">
        <v>2593.05</v>
      </c>
      <c r="E34" s="12">
        <v>2593.05</v>
      </c>
      <c r="F34" s="12">
        <v>2593.05</v>
      </c>
      <c r="G34" s="12">
        <v>3581.07</v>
      </c>
      <c r="H34" s="12">
        <v>2773.79</v>
      </c>
      <c r="I34" s="12">
        <v>2773.79</v>
      </c>
      <c r="J34" s="12">
        <v>2773.79</v>
      </c>
      <c r="K34" s="12">
        <v>2773.79</v>
      </c>
      <c r="L34" s="12">
        <v>2773.79</v>
      </c>
      <c r="M34" s="12">
        <v>2773.79</v>
      </c>
      <c r="N34" s="12">
        <v>2773.79</v>
      </c>
    </row>
    <row r="35" spans="2:14" ht="12.75">
      <c r="B35" s="11" t="s">
        <v>24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</row>
    <row r="36" spans="2:14" ht="12.75">
      <c r="B36" s="11" t="s">
        <v>25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</row>
    <row r="37" spans="2:14" ht="12.75">
      <c r="B37" s="11" t="s">
        <v>26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</row>
    <row r="38" spans="2:14" ht="12.75">
      <c r="B38" s="11" t="s">
        <v>27</v>
      </c>
      <c r="C38" s="12">
        <v>93968.92</v>
      </c>
      <c r="D38" s="12">
        <v>76426.5</v>
      </c>
      <c r="E38" s="12">
        <v>81168.68</v>
      </c>
      <c r="F38" s="12">
        <v>83543.08</v>
      </c>
      <c r="G38" s="12">
        <v>82419.54</v>
      </c>
      <c r="H38" s="12">
        <v>84579.55</v>
      </c>
      <c r="I38" s="12">
        <v>101243.5</v>
      </c>
      <c r="J38" s="12">
        <v>82314.22</v>
      </c>
      <c r="K38" s="12">
        <v>80733.6</v>
      </c>
      <c r="L38" s="12">
        <v>87897.44</v>
      </c>
      <c r="M38" s="12">
        <v>87527.42</v>
      </c>
      <c r="N38" s="12">
        <v>118204.33</v>
      </c>
    </row>
    <row r="39" spans="2:14" ht="12.75">
      <c r="B39" s="11" t="s">
        <v>65</v>
      </c>
      <c r="C39" s="12">
        <f>C38*33%</f>
        <v>31009.7436</v>
      </c>
      <c r="D39" s="12">
        <f aca="true" t="shared" si="0" ref="D39:N39">D38*33%</f>
        <v>25220.745000000003</v>
      </c>
      <c r="E39" s="12">
        <f t="shared" si="0"/>
        <v>26785.664399999998</v>
      </c>
      <c r="F39" s="12">
        <f t="shared" si="0"/>
        <v>27569.2164</v>
      </c>
      <c r="G39" s="12">
        <f t="shared" si="0"/>
        <v>27198.4482</v>
      </c>
      <c r="H39" s="12">
        <f t="shared" si="0"/>
        <v>27911.251500000002</v>
      </c>
      <c r="I39" s="12">
        <f t="shared" si="0"/>
        <v>33410.355</v>
      </c>
      <c r="J39" s="12">
        <f t="shared" si="0"/>
        <v>27163.692600000002</v>
      </c>
      <c r="K39" s="12">
        <f t="shared" si="0"/>
        <v>26642.088000000003</v>
      </c>
      <c r="L39" s="12">
        <f t="shared" si="0"/>
        <v>29006.1552</v>
      </c>
      <c r="M39" s="12">
        <f t="shared" si="0"/>
        <v>28884.048600000002</v>
      </c>
      <c r="N39" s="12">
        <f t="shared" si="0"/>
        <v>39007.4289</v>
      </c>
    </row>
    <row r="40" spans="2:14" ht="12.75">
      <c r="B40" s="11" t="s">
        <v>36</v>
      </c>
      <c r="C40" s="12">
        <v>7317.2</v>
      </c>
      <c r="D40" s="12">
        <v>6197.54</v>
      </c>
      <c r="E40" s="12">
        <v>8436.86</v>
      </c>
      <c r="F40" s="12">
        <v>7637.1</v>
      </c>
      <c r="G40" s="12">
        <v>7637.1</v>
      </c>
      <c r="H40" s="12">
        <v>7993.84</v>
      </c>
      <c r="I40" s="12">
        <v>8329.29</v>
      </c>
      <c r="J40" s="12">
        <v>8437.77</v>
      </c>
      <c r="K40" s="12">
        <v>11263.92</v>
      </c>
      <c r="L40" s="12">
        <v>9667.59</v>
      </c>
      <c r="M40" s="12">
        <v>2247.82</v>
      </c>
      <c r="N40" s="12">
        <v>2247.82</v>
      </c>
    </row>
    <row r="41" spans="2:14" ht="12.75">
      <c r="B41" s="11" t="s">
        <v>28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</row>
    <row r="42" spans="2:14" ht="12.75">
      <c r="B42" s="11" t="s">
        <v>37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</row>
    <row r="43" spans="2:14" ht="12.75">
      <c r="B43" s="11" t="s">
        <v>29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</row>
    <row r="44" spans="2:14" ht="12.75">
      <c r="B44" s="11" t="s">
        <v>30</v>
      </c>
      <c r="C44" s="12">
        <v>987.33</v>
      </c>
      <c r="D44" s="12">
        <v>1309.14</v>
      </c>
      <c r="E44" s="12">
        <v>987.58</v>
      </c>
      <c r="F44" s="12">
        <v>1212</v>
      </c>
      <c r="G44" s="12">
        <v>1192.91</v>
      </c>
      <c r="H44" s="12">
        <v>1155.41</v>
      </c>
      <c r="I44" s="12">
        <v>1041.28</v>
      </c>
      <c r="J44" s="12">
        <v>1090.33</v>
      </c>
      <c r="K44" s="12">
        <v>1167.7</v>
      </c>
      <c r="L44" s="12">
        <v>1030.49</v>
      </c>
      <c r="M44" s="12">
        <v>1020.12</v>
      </c>
      <c r="N44" s="12">
        <v>1236.72</v>
      </c>
    </row>
    <row r="45" spans="2:14" ht="12.75">
      <c r="B45" s="11" t="s">
        <v>56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</row>
    <row r="46" spans="2:14" ht="12.75">
      <c r="B46" s="11" t="s">
        <v>31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</row>
    <row r="47" spans="2:14" ht="12.75">
      <c r="B47" s="11" t="s">
        <v>34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</row>
    <row r="48" spans="2:14" ht="12.75">
      <c r="B48" s="11" t="s">
        <v>32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</row>
    <row r="49" spans="2:14" ht="12.75">
      <c r="B49" s="13" t="s">
        <v>33</v>
      </c>
      <c r="C49" s="14">
        <f>SUM(C2:C48)</f>
        <v>138022.83359999998</v>
      </c>
      <c r="D49" s="14">
        <f aca="true" t="shared" si="1" ref="D49:N49">SUM(D2:D48)</f>
        <v>112394.125</v>
      </c>
      <c r="E49" s="14">
        <f t="shared" si="1"/>
        <v>120880.07439999998</v>
      </c>
      <c r="F49" s="14">
        <f t="shared" si="1"/>
        <v>122774.20640000001</v>
      </c>
      <c r="G49" s="14">
        <f t="shared" si="1"/>
        <v>122885.0382</v>
      </c>
      <c r="H49" s="14">
        <f t="shared" si="1"/>
        <v>124798.2115</v>
      </c>
      <c r="I49" s="14">
        <f t="shared" si="1"/>
        <v>147660.20500000002</v>
      </c>
      <c r="J49" s="14">
        <f t="shared" si="1"/>
        <v>122110.8726</v>
      </c>
      <c r="K49" s="14">
        <f t="shared" si="1"/>
        <v>123379.93800000001</v>
      </c>
      <c r="L49" s="14">
        <f t="shared" si="1"/>
        <v>132666.7152</v>
      </c>
      <c r="M49" s="14">
        <f t="shared" si="1"/>
        <v>122830.0086</v>
      </c>
      <c r="N49" s="14">
        <f t="shared" si="1"/>
        <v>163985.5889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&amp;CCRST - 2012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N12" sqref="N12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3" width="10.00390625" style="0" customWidth="1"/>
    <col min="4" max="14" width="9.7109375" style="0" customWidth="1"/>
  </cols>
  <sheetData>
    <row r="1" spans="1:14" ht="12.75">
      <c r="A1" t="s">
        <v>51</v>
      </c>
      <c r="B1" s="9" t="s">
        <v>0</v>
      </c>
      <c r="C1" s="10">
        <v>40909</v>
      </c>
      <c r="D1" s="10">
        <v>40940</v>
      </c>
      <c r="E1" s="10">
        <v>40969</v>
      </c>
      <c r="F1" s="10">
        <v>41000</v>
      </c>
      <c r="G1" s="10">
        <v>41030</v>
      </c>
      <c r="H1" s="10">
        <v>41061</v>
      </c>
      <c r="I1" s="10">
        <v>41091</v>
      </c>
      <c r="J1" s="10">
        <v>41122</v>
      </c>
      <c r="K1" s="10">
        <v>41153</v>
      </c>
      <c r="L1" s="10">
        <v>41183</v>
      </c>
      <c r="M1" s="10">
        <v>41214</v>
      </c>
      <c r="N1" s="10">
        <v>41244</v>
      </c>
    </row>
    <row r="2" spans="2:14" ht="12.75">
      <c r="B2" s="11" t="s">
        <v>1</v>
      </c>
      <c r="C2" s="12">
        <v>10.99</v>
      </c>
      <c r="D2" s="12">
        <v>0</v>
      </c>
      <c r="E2" s="12">
        <v>18.36</v>
      </c>
      <c r="F2" s="12">
        <v>18.69</v>
      </c>
      <c r="G2" s="12">
        <v>0</v>
      </c>
      <c r="H2" s="12">
        <v>0</v>
      </c>
      <c r="I2" s="12">
        <v>36.84</v>
      </c>
      <c r="J2" s="12">
        <v>0</v>
      </c>
      <c r="K2" s="12">
        <v>0</v>
      </c>
      <c r="L2" s="12">
        <v>21.99</v>
      </c>
      <c r="M2" s="12">
        <v>10.99</v>
      </c>
      <c r="N2" s="12">
        <v>0</v>
      </c>
    </row>
    <row r="3" spans="2:14" ht="12.75">
      <c r="B3" s="11" t="s">
        <v>2</v>
      </c>
      <c r="C3" s="12">
        <v>951.01</v>
      </c>
      <c r="D3" s="12">
        <v>2344.55</v>
      </c>
      <c r="E3" s="12">
        <v>810.74</v>
      </c>
      <c r="F3" s="12">
        <v>787.98</v>
      </c>
      <c r="G3" s="12">
        <v>970.56</v>
      </c>
      <c r="H3" s="12">
        <v>843.92</v>
      </c>
      <c r="I3" s="12">
        <v>812.26</v>
      </c>
      <c r="J3" s="12">
        <v>508.74</v>
      </c>
      <c r="K3" s="12">
        <v>763.7</v>
      </c>
      <c r="L3" s="12">
        <v>1160.52</v>
      </c>
      <c r="M3" s="12">
        <v>907.24</v>
      </c>
      <c r="N3" s="12">
        <v>1192.18</v>
      </c>
    </row>
    <row r="4" spans="2:14" ht="12.75">
      <c r="B4" s="11" t="s">
        <v>3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</row>
    <row r="5" spans="2:14" ht="12.75">
      <c r="B5" s="11" t="s">
        <v>58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</row>
    <row r="6" spans="2:14" ht="12.75">
      <c r="B6" s="11" t="s">
        <v>4</v>
      </c>
      <c r="C6" s="12">
        <v>433.22</v>
      </c>
      <c r="D6" s="12">
        <v>487.06</v>
      </c>
      <c r="E6" s="12">
        <v>620.28</v>
      </c>
      <c r="F6" s="12">
        <v>541.48</v>
      </c>
      <c r="G6" s="12">
        <v>525.21</v>
      </c>
      <c r="H6" s="12">
        <v>534.99</v>
      </c>
      <c r="I6" s="12">
        <v>319.36</v>
      </c>
      <c r="J6" s="12">
        <v>341.61</v>
      </c>
      <c r="K6" s="12">
        <v>0</v>
      </c>
      <c r="L6" s="12">
        <v>0</v>
      </c>
      <c r="M6" s="12">
        <v>0</v>
      </c>
      <c r="N6" s="12">
        <v>0</v>
      </c>
    </row>
    <row r="7" spans="2:14" ht="12.75">
      <c r="B7" s="11" t="s">
        <v>7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1257.94</v>
      </c>
      <c r="L7" s="12">
        <v>0</v>
      </c>
      <c r="M7" s="12">
        <v>0</v>
      </c>
      <c r="N7" s="12">
        <v>0</v>
      </c>
    </row>
    <row r="8" spans="2:14" ht="12.75">
      <c r="B8" s="11" t="s">
        <v>59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</row>
    <row r="9" spans="2:14" ht="12.75">
      <c r="B9" s="11" t="s">
        <v>60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</row>
    <row r="10" spans="2:14" ht="12.75">
      <c r="B10" s="11" t="s">
        <v>53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</row>
    <row r="11" spans="2:14" ht="12.75">
      <c r="B11" s="11" t="s">
        <v>5</v>
      </c>
      <c r="C11" s="12">
        <v>827.55</v>
      </c>
      <c r="D11" s="12">
        <v>942.03</v>
      </c>
      <c r="E11" s="12">
        <v>893.33</v>
      </c>
      <c r="F11" s="12">
        <v>839.28</v>
      </c>
      <c r="G11" s="12">
        <v>833</v>
      </c>
      <c r="H11" s="12">
        <v>956.13</v>
      </c>
      <c r="I11" s="12">
        <v>1108.49</v>
      </c>
      <c r="J11" s="12">
        <v>1105.11</v>
      </c>
      <c r="K11" s="12">
        <v>1285.97</v>
      </c>
      <c r="L11" s="12">
        <v>1104.27</v>
      </c>
      <c r="M11" s="12">
        <v>1220.68</v>
      </c>
      <c r="N11" s="12">
        <v>919.9</v>
      </c>
    </row>
    <row r="12" spans="2:14" ht="12.75">
      <c r="B12" s="11" t="s">
        <v>6</v>
      </c>
      <c r="C12" s="12">
        <v>937.22</v>
      </c>
      <c r="D12" s="12">
        <v>908.95</v>
      </c>
      <c r="E12" s="12">
        <v>2433.09</v>
      </c>
      <c r="F12" s="12">
        <v>1646.19</v>
      </c>
      <c r="G12" s="12">
        <v>806.91</v>
      </c>
      <c r="H12" s="12">
        <v>1317.49</v>
      </c>
      <c r="I12" s="12">
        <v>1620.26</v>
      </c>
      <c r="J12" s="12">
        <v>1975.76</v>
      </c>
      <c r="K12" s="12">
        <v>1055.2</v>
      </c>
      <c r="L12" s="12">
        <v>1283.33</v>
      </c>
      <c r="M12" s="12">
        <v>2476.74</v>
      </c>
      <c r="N12" s="12">
        <v>0</v>
      </c>
    </row>
    <row r="13" spans="2:14" ht="12.75">
      <c r="B13" s="11" t="s">
        <v>8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</row>
    <row r="14" spans="2:14" ht="12.75">
      <c r="B14" s="11" t="s">
        <v>9</v>
      </c>
      <c r="C14" s="12">
        <v>93.16</v>
      </c>
      <c r="D14" s="12">
        <v>34.03</v>
      </c>
      <c r="E14" s="12">
        <v>113.36</v>
      </c>
      <c r="F14" s="12">
        <v>60.59</v>
      </c>
      <c r="G14" s="12">
        <v>41.56</v>
      </c>
      <c r="H14" s="12">
        <v>111.96</v>
      </c>
      <c r="I14" s="12">
        <v>153.63</v>
      </c>
      <c r="J14" s="12">
        <v>20.17</v>
      </c>
      <c r="K14" s="12">
        <v>141.75</v>
      </c>
      <c r="L14" s="12">
        <v>129.32</v>
      </c>
      <c r="M14" s="12">
        <v>220.53</v>
      </c>
      <c r="N14" s="12">
        <v>0</v>
      </c>
    </row>
    <row r="15" spans="2:14" ht="12.75">
      <c r="B15" s="11" t="s">
        <v>10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</row>
    <row r="16" spans="2:14" ht="12.75">
      <c r="B16" s="11" t="s">
        <v>11</v>
      </c>
      <c r="C16" s="12">
        <v>910.38</v>
      </c>
      <c r="D16" s="12">
        <v>1387.43</v>
      </c>
      <c r="E16" s="12">
        <v>1404.59</v>
      </c>
      <c r="F16" s="12">
        <v>1272.23</v>
      </c>
      <c r="G16" s="12">
        <v>1301.53</v>
      </c>
      <c r="H16" s="12">
        <v>1269.96</v>
      </c>
      <c r="I16" s="12">
        <v>828.25</v>
      </c>
      <c r="J16" s="12">
        <v>2139.32</v>
      </c>
      <c r="K16" s="12">
        <v>833.84</v>
      </c>
      <c r="L16" s="12">
        <v>833.84</v>
      </c>
      <c r="M16" s="12">
        <v>1316.73</v>
      </c>
      <c r="N16" s="12">
        <v>1488.52</v>
      </c>
    </row>
    <row r="17" spans="2:14" ht="12.75">
      <c r="B17" s="11" t="s">
        <v>54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</row>
    <row r="18" spans="2:14" ht="12.75">
      <c r="B18" s="11" t="s">
        <v>12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</row>
    <row r="19" spans="2:14" ht="12.75">
      <c r="B19" s="11" t="s">
        <v>13</v>
      </c>
      <c r="C19" s="12">
        <v>110.86</v>
      </c>
      <c r="D19" s="12">
        <v>145.06</v>
      </c>
      <c r="E19" s="12">
        <v>121.87</v>
      </c>
      <c r="F19" s="12">
        <v>129.34</v>
      </c>
      <c r="G19" s="12">
        <v>90.22</v>
      </c>
      <c r="H19" s="12">
        <v>95.99</v>
      </c>
      <c r="I19" s="12">
        <v>68.09</v>
      </c>
      <c r="J19" s="12">
        <v>34.13</v>
      </c>
      <c r="K19" s="12">
        <v>135.88</v>
      </c>
      <c r="L19" s="12">
        <v>64.89</v>
      </c>
      <c r="M19" s="12">
        <v>324.54</v>
      </c>
      <c r="N19" s="12">
        <v>0</v>
      </c>
    </row>
    <row r="20" spans="2:14" ht="12.75">
      <c r="B20" s="11" t="s">
        <v>14</v>
      </c>
      <c r="C20" s="12">
        <v>273.63</v>
      </c>
      <c r="D20" s="12">
        <v>0</v>
      </c>
      <c r="E20" s="12">
        <v>200.46</v>
      </c>
      <c r="F20" s="12">
        <v>189.05</v>
      </c>
      <c r="G20" s="12">
        <v>294.99</v>
      </c>
      <c r="H20" s="12">
        <v>416.03</v>
      </c>
      <c r="I20" s="12">
        <v>0</v>
      </c>
      <c r="J20" s="12">
        <v>58</v>
      </c>
      <c r="K20" s="12">
        <v>0</v>
      </c>
      <c r="L20" s="12">
        <v>58</v>
      </c>
      <c r="M20" s="12">
        <v>58</v>
      </c>
      <c r="N20" s="12">
        <v>0</v>
      </c>
    </row>
    <row r="21" spans="2:14" ht="12.75">
      <c r="B21" s="11" t="s">
        <v>15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19.93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</row>
    <row r="22" spans="2:14" ht="12.75">
      <c r="B22" s="11" t="s">
        <v>16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</row>
    <row r="23" spans="2:14" ht="12.75">
      <c r="B23" s="11" t="s">
        <v>17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</row>
    <row r="24" spans="2:14" ht="12.75">
      <c r="B24" s="11" t="s">
        <v>18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</row>
    <row r="25" spans="2:14" ht="12.75">
      <c r="B25" s="11" t="s">
        <v>35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</row>
    <row r="26" spans="2:14" ht="12.75">
      <c r="B26" s="11" t="s">
        <v>19</v>
      </c>
      <c r="C26" s="12">
        <v>52909.77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</row>
    <row r="27" spans="2:14" ht="12.75">
      <c r="B27" s="11" t="s">
        <v>61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</row>
    <row r="28" spans="2:14" ht="12.75">
      <c r="B28" s="11" t="s">
        <v>20</v>
      </c>
      <c r="C28" s="12">
        <v>26.08</v>
      </c>
      <c r="D28" s="12">
        <v>8.85</v>
      </c>
      <c r="E28" s="12">
        <v>79.53</v>
      </c>
      <c r="F28" s="12">
        <v>105.98</v>
      </c>
      <c r="G28" s="12">
        <v>17.75</v>
      </c>
      <c r="H28" s="12">
        <v>39.9</v>
      </c>
      <c r="I28" s="12">
        <v>65.12</v>
      </c>
      <c r="J28" s="12">
        <v>37.99</v>
      </c>
      <c r="K28" s="12">
        <v>224.6</v>
      </c>
      <c r="L28" s="12">
        <v>68.98</v>
      </c>
      <c r="M28" s="12">
        <v>0</v>
      </c>
      <c r="N28" s="12">
        <v>0</v>
      </c>
    </row>
    <row r="29" spans="2:14" ht="12.75">
      <c r="B29" s="11" t="s">
        <v>62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</row>
    <row r="30" spans="2:14" ht="12.75">
      <c r="B30" s="11" t="s">
        <v>21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</row>
    <row r="31" spans="2:14" ht="12.75">
      <c r="B31" s="11" t="s">
        <v>63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</row>
    <row r="32" spans="2:14" ht="12.75">
      <c r="B32" s="11" t="s">
        <v>22</v>
      </c>
      <c r="C32" s="12">
        <v>0</v>
      </c>
      <c r="D32" s="12">
        <v>0</v>
      </c>
      <c r="E32" s="12">
        <v>100</v>
      </c>
      <c r="F32" s="12">
        <v>0</v>
      </c>
      <c r="G32" s="12">
        <v>50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</row>
    <row r="33" spans="2:14" ht="12.75">
      <c r="B33" s="11" t="s">
        <v>55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</row>
    <row r="34" spans="2:14" ht="12.75">
      <c r="B34" s="11" t="s">
        <v>23</v>
      </c>
      <c r="C34" s="12">
        <v>7779.15</v>
      </c>
      <c r="D34" s="12">
        <v>7779.15</v>
      </c>
      <c r="E34" s="12">
        <v>7779.15</v>
      </c>
      <c r="F34" s="12">
        <v>7779.15</v>
      </c>
      <c r="G34" s="12">
        <v>10743.21</v>
      </c>
      <c r="H34" s="12">
        <v>8321.36</v>
      </c>
      <c r="I34" s="12">
        <v>8321.36</v>
      </c>
      <c r="J34" s="12">
        <v>8321.36</v>
      </c>
      <c r="K34" s="12">
        <v>8321.36</v>
      </c>
      <c r="L34" s="12">
        <v>8321.36</v>
      </c>
      <c r="M34" s="12">
        <v>8321.36</v>
      </c>
      <c r="N34" s="12">
        <v>8321.36</v>
      </c>
    </row>
    <row r="35" spans="2:14" ht="12.75">
      <c r="B35" s="11" t="s">
        <v>24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</row>
    <row r="36" spans="2:14" ht="12.75">
      <c r="B36" s="11" t="s">
        <v>25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</row>
    <row r="37" spans="2:14" ht="12.75">
      <c r="B37" s="11" t="s">
        <v>26</v>
      </c>
      <c r="C37" s="12">
        <v>114</v>
      </c>
      <c r="D37" s="12">
        <v>146.32</v>
      </c>
      <c r="E37" s="12">
        <v>283.12</v>
      </c>
      <c r="F37" s="12">
        <v>8079</v>
      </c>
      <c r="G37" s="12">
        <v>114</v>
      </c>
      <c r="H37" s="12">
        <v>228</v>
      </c>
      <c r="I37" s="12">
        <v>55.11</v>
      </c>
      <c r="J37" s="12">
        <v>0</v>
      </c>
      <c r="K37" s="12">
        <v>0</v>
      </c>
      <c r="L37" s="12">
        <v>250.8</v>
      </c>
      <c r="M37" s="12">
        <v>0</v>
      </c>
      <c r="N37" s="12">
        <v>0</v>
      </c>
    </row>
    <row r="38" spans="2:14" ht="12.75">
      <c r="B38" s="11" t="s">
        <v>27</v>
      </c>
      <c r="C38" s="12">
        <v>284867.96</v>
      </c>
      <c r="D38" s="12">
        <v>289567.92</v>
      </c>
      <c r="E38" s="12">
        <v>274876.11</v>
      </c>
      <c r="F38" s="12">
        <v>287147.45</v>
      </c>
      <c r="G38" s="12">
        <v>295886.69</v>
      </c>
      <c r="H38" s="12">
        <v>337273.28</v>
      </c>
      <c r="I38" s="12">
        <v>321223.77</v>
      </c>
      <c r="J38" s="12">
        <v>302479.52</v>
      </c>
      <c r="K38" s="12">
        <v>292102.45</v>
      </c>
      <c r="L38" s="12">
        <v>302735.5</v>
      </c>
      <c r="M38" s="12">
        <v>300259.46</v>
      </c>
      <c r="N38" s="12">
        <v>307924.91</v>
      </c>
    </row>
    <row r="39" spans="2:14" ht="12.75">
      <c r="B39" s="11" t="s">
        <v>65</v>
      </c>
      <c r="C39" s="12">
        <f>C38*33%</f>
        <v>94006.42680000002</v>
      </c>
      <c r="D39" s="12">
        <f aca="true" t="shared" si="0" ref="D39:N39">D38*33%</f>
        <v>95557.4136</v>
      </c>
      <c r="E39" s="12">
        <f t="shared" si="0"/>
        <v>90709.1163</v>
      </c>
      <c r="F39" s="12">
        <f t="shared" si="0"/>
        <v>94758.6585</v>
      </c>
      <c r="G39" s="12">
        <f t="shared" si="0"/>
        <v>97642.60770000001</v>
      </c>
      <c r="H39" s="12">
        <f t="shared" si="0"/>
        <v>111300.18240000002</v>
      </c>
      <c r="I39" s="12">
        <f t="shared" si="0"/>
        <v>106003.84410000002</v>
      </c>
      <c r="J39" s="12">
        <f t="shared" si="0"/>
        <v>99818.24160000001</v>
      </c>
      <c r="K39" s="12">
        <f t="shared" si="0"/>
        <v>96393.80850000001</v>
      </c>
      <c r="L39" s="12">
        <f t="shared" si="0"/>
        <v>99902.71500000001</v>
      </c>
      <c r="M39" s="12">
        <f t="shared" si="0"/>
        <v>99085.62180000001</v>
      </c>
      <c r="N39" s="12">
        <f t="shared" si="0"/>
        <v>101615.2203</v>
      </c>
    </row>
    <row r="40" spans="2:14" ht="12.75">
      <c r="B40" s="11" t="s">
        <v>36</v>
      </c>
      <c r="C40" s="12">
        <v>25921.71</v>
      </c>
      <c r="D40" s="12">
        <v>24508.52</v>
      </c>
      <c r="E40" s="12">
        <v>23729.73</v>
      </c>
      <c r="F40" s="12">
        <v>22800.24</v>
      </c>
      <c r="G40" s="12">
        <v>24458.74</v>
      </c>
      <c r="H40" s="12">
        <v>21795.62</v>
      </c>
      <c r="I40" s="12">
        <v>21821.4</v>
      </c>
      <c r="J40" s="12">
        <v>22500.2</v>
      </c>
      <c r="K40" s="12">
        <v>21908.16</v>
      </c>
      <c r="L40" s="12">
        <v>21926.93</v>
      </c>
      <c r="M40" s="12">
        <v>21860.61</v>
      </c>
      <c r="N40" s="12">
        <v>22576.69</v>
      </c>
    </row>
    <row r="41" spans="2:14" ht="12.75">
      <c r="B41" s="11" t="s">
        <v>28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</row>
    <row r="42" spans="2:14" ht="12.75">
      <c r="B42" s="11" t="s">
        <v>37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</row>
    <row r="43" spans="2:14" ht="12.75">
      <c r="B43" s="11" t="s">
        <v>29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</row>
    <row r="44" spans="2:14" ht="12.75">
      <c r="B44" s="11" t="s">
        <v>30</v>
      </c>
      <c r="C44" s="12">
        <v>1420.95</v>
      </c>
      <c r="D44" s="12">
        <v>1702.31</v>
      </c>
      <c r="E44" s="12">
        <v>1441.23</v>
      </c>
      <c r="F44" s="12">
        <v>1950.56</v>
      </c>
      <c r="G44" s="12">
        <v>1706.11</v>
      </c>
      <c r="H44" s="12">
        <v>2182.51</v>
      </c>
      <c r="I44" s="12">
        <v>1630.35</v>
      </c>
      <c r="J44" s="12">
        <v>1975.96</v>
      </c>
      <c r="K44" s="12">
        <v>1998.5</v>
      </c>
      <c r="L44" s="12">
        <v>1668.33</v>
      </c>
      <c r="M44" s="12">
        <v>1470.75</v>
      </c>
      <c r="N44" s="12">
        <v>1591.04</v>
      </c>
    </row>
    <row r="45" spans="2:14" ht="12.75">
      <c r="B45" s="11" t="s">
        <v>56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</row>
    <row r="46" spans="2:14" ht="12.75">
      <c r="B46" s="11" t="s">
        <v>31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</row>
    <row r="47" spans="2:14" ht="12.75">
      <c r="B47" s="11" t="s">
        <v>34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</row>
    <row r="48" spans="2:14" ht="12.75">
      <c r="B48" s="11" t="s">
        <v>32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</row>
    <row r="49" spans="2:14" ht="12.75">
      <c r="B49" s="13" t="s">
        <v>33</v>
      </c>
      <c r="C49" s="14">
        <f>SUM(C2:C48)</f>
        <v>471594.0668000001</v>
      </c>
      <c r="D49" s="14">
        <f aca="true" t="shared" si="1" ref="D49:N49">SUM(D2:D48)</f>
        <v>425519.59359999996</v>
      </c>
      <c r="E49" s="14">
        <f t="shared" si="1"/>
        <v>405614.06629999995</v>
      </c>
      <c r="F49" s="14">
        <f t="shared" si="1"/>
        <v>428105.86850000004</v>
      </c>
      <c r="G49" s="14">
        <f t="shared" si="1"/>
        <v>435483.0877</v>
      </c>
      <c r="H49" s="14">
        <f t="shared" si="1"/>
        <v>486687.32240000006</v>
      </c>
      <c r="I49" s="14">
        <f t="shared" si="1"/>
        <v>464088.0641000001</v>
      </c>
      <c r="J49" s="14">
        <f t="shared" si="1"/>
        <v>441316.11160000006</v>
      </c>
      <c r="K49" s="14">
        <f t="shared" si="1"/>
        <v>426423.15849999996</v>
      </c>
      <c r="L49" s="14">
        <f t="shared" si="1"/>
        <v>439530.775</v>
      </c>
      <c r="M49" s="14">
        <f t="shared" si="1"/>
        <v>437533.2518</v>
      </c>
      <c r="N49" s="14">
        <f t="shared" si="1"/>
        <v>445629.82029999996</v>
      </c>
    </row>
  </sheetData>
  <sheetProtection/>
  <printOptions horizontalCentered="1" vertic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80" r:id="rId1"/>
  <headerFooter alignWithMargins="0">
    <oddHeader>&amp;CREABILITAÇÃO FISICA - 2012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B1">
      <pane ySplit="1" topLeftCell="A2" activePane="bottomLeft" state="frozen"/>
      <selection pane="topLeft" activeCell="A1" sqref="A1"/>
      <selection pane="bottomLeft" activeCell="Q20" sqref="Q20"/>
    </sheetView>
  </sheetViews>
  <sheetFormatPr defaultColWidth="9.140625" defaultRowHeight="12.75"/>
  <cols>
    <col min="1" max="1" width="0.13671875" style="0" customWidth="1"/>
    <col min="2" max="2" width="25.421875" style="5" customWidth="1"/>
    <col min="3" max="14" width="9.7109375" style="0" customWidth="1"/>
    <col min="15" max="15" width="11.421875" style="2" customWidth="1"/>
  </cols>
  <sheetData>
    <row r="1" spans="1:15" ht="12.75">
      <c r="A1" t="s">
        <v>52</v>
      </c>
      <c r="B1" s="9" t="s">
        <v>0</v>
      </c>
      <c r="C1" s="10">
        <v>40909</v>
      </c>
      <c r="D1" s="10">
        <v>40940</v>
      </c>
      <c r="E1" s="10">
        <v>40969</v>
      </c>
      <c r="F1" s="10">
        <v>41000</v>
      </c>
      <c r="G1" s="10">
        <v>41030</v>
      </c>
      <c r="H1" s="10">
        <v>41061</v>
      </c>
      <c r="I1" s="10">
        <v>41091</v>
      </c>
      <c r="J1" s="10">
        <v>41122</v>
      </c>
      <c r="K1" s="10">
        <v>41153</v>
      </c>
      <c r="L1" s="10">
        <v>41183</v>
      </c>
      <c r="M1" s="10">
        <v>41214</v>
      </c>
      <c r="N1" s="29">
        <v>41244</v>
      </c>
      <c r="O1" s="30" t="s">
        <v>33</v>
      </c>
    </row>
    <row r="2" spans="2:15" ht="12.75">
      <c r="B2" s="11" t="s">
        <v>1</v>
      </c>
      <c r="C2" s="12">
        <v>32.99</v>
      </c>
      <c r="D2" s="12">
        <v>61.04</v>
      </c>
      <c r="E2" s="12">
        <v>27.49</v>
      </c>
      <c r="F2" s="12">
        <v>0</v>
      </c>
      <c r="G2" s="12">
        <v>0</v>
      </c>
      <c r="H2" s="12">
        <v>0</v>
      </c>
      <c r="I2" s="12">
        <v>164.22</v>
      </c>
      <c r="J2" s="12">
        <v>0</v>
      </c>
      <c r="K2" s="12">
        <v>0</v>
      </c>
      <c r="L2" s="12">
        <v>54.99</v>
      </c>
      <c r="M2" s="12">
        <v>144.64</v>
      </c>
      <c r="N2" s="12">
        <v>0</v>
      </c>
      <c r="O2" s="8">
        <f>SUM(C2:N2)</f>
        <v>485.37</v>
      </c>
    </row>
    <row r="3" spans="2:15" ht="12.75">
      <c r="B3" s="11" t="s">
        <v>2</v>
      </c>
      <c r="C3" s="12">
        <v>24693.82</v>
      </c>
      <c r="D3" s="12">
        <v>18716.52</v>
      </c>
      <c r="E3" s="12">
        <v>16051.18</v>
      </c>
      <c r="F3" s="12">
        <v>16895.54</v>
      </c>
      <c r="G3" s="12">
        <v>15027.6</v>
      </c>
      <c r="H3" s="12">
        <v>14434.89</v>
      </c>
      <c r="I3" s="12">
        <v>13481.23</v>
      </c>
      <c r="J3" s="12">
        <v>15629.14</v>
      </c>
      <c r="K3" s="12">
        <v>14869.3</v>
      </c>
      <c r="L3" s="12">
        <v>14816.44</v>
      </c>
      <c r="M3" s="12">
        <v>13792.86</v>
      </c>
      <c r="N3" s="12">
        <v>13729.54</v>
      </c>
      <c r="O3" s="8">
        <f aca="true" t="shared" si="0" ref="O3:O49">SUM(C3:N3)</f>
        <v>192138.05999999997</v>
      </c>
    </row>
    <row r="4" spans="2:15" ht="12.75">
      <c r="B4" s="11" t="s">
        <v>3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8">
        <f t="shared" si="0"/>
        <v>0</v>
      </c>
    </row>
    <row r="5" spans="2:15" ht="12.75">
      <c r="B5" s="11" t="s">
        <v>58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8">
        <f t="shared" si="0"/>
        <v>0</v>
      </c>
    </row>
    <row r="6" spans="2:15" ht="12.75">
      <c r="B6" s="11" t="s">
        <v>4</v>
      </c>
      <c r="C6" s="12">
        <v>1524.91</v>
      </c>
      <c r="D6" s="12">
        <v>1627.84</v>
      </c>
      <c r="E6" s="12">
        <v>1907.1</v>
      </c>
      <c r="F6" s="12">
        <v>1233.13</v>
      </c>
      <c r="G6" s="12">
        <v>1229.82</v>
      </c>
      <c r="H6" s="12">
        <v>1345.3</v>
      </c>
      <c r="I6" s="12">
        <v>1243.15</v>
      </c>
      <c r="J6" s="12">
        <v>1319.17</v>
      </c>
      <c r="K6" s="12">
        <v>1944.11</v>
      </c>
      <c r="L6" s="12">
        <v>2130.82</v>
      </c>
      <c r="M6" s="12">
        <v>1902.25</v>
      </c>
      <c r="N6" s="12">
        <v>1821.24</v>
      </c>
      <c r="O6" s="8">
        <f t="shared" si="0"/>
        <v>19228.84</v>
      </c>
    </row>
    <row r="7" spans="2:15" ht="12.75">
      <c r="B7" s="11" t="s">
        <v>7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8">
        <f t="shared" si="0"/>
        <v>0</v>
      </c>
    </row>
    <row r="8" spans="2:15" ht="12.75">
      <c r="B8" s="11" t="s">
        <v>59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8">
        <f t="shared" si="0"/>
        <v>0</v>
      </c>
    </row>
    <row r="9" spans="2:15" ht="12.75">
      <c r="B9" s="11" t="s">
        <v>69</v>
      </c>
      <c r="C9" s="12">
        <v>0</v>
      </c>
      <c r="D9" s="12">
        <v>8545.5</v>
      </c>
      <c r="E9" s="12">
        <v>19623</v>
      </c>
      <c r="F9" s="12">
        <v>26661.26</v>
      </c>
      <c r="G9" s="12">
        <v>27215</v>
      </c>
      <c r="H9" s="12">
        <v>15285</v>
      </c>
      <c r="I9" s="12">
        <v>11344</v>
      </c>
      <c r="J9" s="12">
        <v>11575</v>
      </c>
      <c r="K9" s="12">
        <v>12373</v>
      </c>
      <c r="L9" s="12">
        <v>41708</v>
      </c>
      <c r="M9" s="12">
        <v>11998</v>
      </c>
      <c r="N9" s="12">
        <v>11521</v>
      </c>
      <c r="O9" s="8">
        <f t="shared" si="0"/>
        <v>197848.76</v>
      </c>
    </row>
    <row r="10" spans="2:15" ht="12.75">
      <c r="B10" s="11" t="s">
        <v>53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8">
        <f t="shared" si="0"/>
        <v>0</v>
      </c>
    </row>
    <row r="11" spans="2:15" ht="12.75">
      <c r="B11" s="11" t="s">
        <v>5</v>
      </c>
      <c r="C11" s="12">
        <v>900.07</v>
      </c>
      <c r="D11" s="12">
        <v>1106.89</v>
      </c>
      <c r="E11" s="12">
        <v>1080.96</v>
      </c>
      <c r="F11" s="12">
        <v>1084.17</v>
      </c>
      <c r="G11" s="12">
        <v>1028.35</v>
      </c>
      <c r="H11" s="12">
        <v>935.02</v>
      </c>
      <c r="I11" s="12">
        <v>1132.63</v>
      </c>
      <c r="J11" s="12">
        <v>1275.2</v>
      </c>
      <c r="K11" s="12">
        <v>1193.72</v>
      </c>
      <c r="L11" s="12">
        <v>1129.8</v>
      </c>
      <c r="M11" s="12">
        <v>1161.67</v>
      </c>
      <c r="N11" s="12">
        <v>961.46</v>
      </c>
      <c r="O11" s="8">
        <f t="shared" si="0"/>
        <v>12989.939999999999</v>
      </c>
    </row>
    <row r="12" spans="2:15" ht="12.75">
      <c r="B12" s="11" t="s">
        <v>6</v>
      </c>
      <c r="C12" s="12">
        <v>870.75</v>
      </c>
      <c r="D12" s="12">
        <v>993.62</v>
      </c>
      <c r="E12" s="12">
        <v>1733.59</v>
      </c>
      <c r="F12" s="12">
        <v>633.15</v>
      </c>
      <c r="G12" s="12">
        <v>5170.62</v>
      </c>
      <c r="H12" s="12">
        <v>0</v>
      </c>
      <c r="I12" s="12">
        <v>600.19</v>
      </c>
      <c r="J12" s="12">
        <v>771.09</v>
      </c>
      <c r="K12" s="12">
        <v>2.34</v>
      </c>
      <c r="L12" s="12">
        <v>889.06</v>
      </c>
      <c r="M12" s="12">
        <v>410.35</v>
      </c>
      <c r="N12" s="12">
        <v>0</v>
      </c>
      <c r="O12" s="8">
        <f t="shared" si="0"/>
        <v>12074.76</v>
      </c>
    </row>
    <row r="13" spans="2:15" ht="12.75">
      <c r="B13" s="11" t="s">
        <v>8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8">
        <f t="shared" si="0"/>
        <v>0</v>
      </c>
    </row>
    <row r="14" spans="2:15" ht="12.75">
      <c r="B14" s="11" t="s">
        <v>9</v>
      </c>
      <c r="C14" s="12">
        <v>4.72</v>
      </c>
      <c r="D14" s="12">
        <v>80.03</v>
      </c>
      <c r="E14" s="12">
        <v>47.85</v>
      </c>
      <c r="F14" s="12">
        <v>74.48</v>
      </c>
      <c r="G14" s="12">
        <v>0.83</v>
      </c>
      <c r="H14" s="12">
        <v>0</v>
      </c>
      <c r="I14" s="12">
        <v>0</v>
      </c>
      <c r="J14" s="12">
        <v>74.82</v>
      </c>
      <c r="K14" s="12">
        <v>0</v>
      </c>
      <c r="L14" s="12">
        <v>10.63</v>
      </c>
      <c r="M14" s="12">
        <v>0</v>
      </c>
      <c r="N14" s="12">
        <v>0</v>
      </c>
      <c r="O14" s="8">
        <f t="shared" si="0"/>
        <v>293.36</v>
      </c>
    </row>
    <row r="15" spans="2:15" ht="12.75">
      <c r="B15" s="11" t="s">
        <v>10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8">
        <f t="shared" si="0"/>
        <v>0</v>
      </c>
    </row>
    <row r="16" spans="2:15" ht="12.75">
      <c r="B16" s="11" t="s">
        <v>11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8">
        <f t="shared" si="0"/>
        <v>0</v>
      </c>
    </row>
    <row r="17" spans="2:15" ht="12.75">
      <c r="B17" s="11" t="s">
        <v>54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8">
        <f t="shared" si="0"/>
        <v>0</v>
      </c>
    </row>
    <row r="18" spans="2:15" ht="12.75">
      <c r="B18" s="11" t="s">
        <v>12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8">
        <f t="shared" si="0"/>
        <v>0</v>
      </c>
    </row>
    <row r="19" spans="2:15" ht="12.75">
      <c r="B19" s="11" t="s">
        <v>13</v>
      </c>
      <c r="C19" s="12">
        <v>84.73</v>
      </c>
      <c r="D19" s="12">
        <v>91.95</v>
      </c>
      <c r="E19" s="12">
        <v>34.65</v>
      </c>
      <c r="F19" s="12">
        <v>57.28</v>
      </c>
      <c r="G19" s="12">
        <v>99.26</v>
      </c>
      <c r="H19" s="12">
        <v>0</v>
      </c>
      <c r="I19" s="12">
        <v>0</v>
      </c>
      <c r="J19" s="12">
        <v>130.22</v>
      </c>
      <c r="K19" s="12">
        <v>10.18</v>
      </c>
      <c r="L19" s="12">
        <v>120.35</v>
      </c>
      <c r="M19" s="12">
        <v>83.55</v>
      </c>
      <c r="N19" s="12">
        <v>0</v>
      </c>
      <c r="O19" s="8">
        <f t="shared" si="0"/>
        <v>712.17</v>
      </c>
    </row>
    <row r="20" spans="2:15" ht="12.75">
      <c r="B20" s="11" t="s">
        <v>14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117.6</v>
      </c>
      <c r="M20" s="12">
        <v>0</v>
      </c>
      <c r="N20" s="12">
        <v>0</v>
      </c>
      <c r="O20" s="8">
        <f t="shared" si="0"/>
        <v>117.6</v>
      </c>
    </row>
    <row r="21" spans="2:15" ht="12.75">
      <c r="B21" s="11" t="s">
        <v>15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8">
        <f t="shared" si="0"/>
        <v>0</v>
      </c>
    </row>
    <row r="22" spans="2:15" ht="12.75">
      <c r="B22" s="11" t="s">
        <v>16</v>
      </c>
      <c r="C22" s="12">
        <v>0</v>
      </c>
      <c r="D22" s="12">
        <v>0</v>
      </c>
      <c r="E22" s="12">
        <v>7923.16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8">
        <f t="shared" si="0"/>
        <v>7923.16</v>
      </c>
    </row>
    <row r="23" spans="2:15" ht="12.75">
      <c r="B23" s="11" t="s">
        <v>17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6283.5</v>
      </c>
      <c r="M23" s="12">
        <v>0</v>
      </c>
      <c r="N23" s="12">
        <v>0</v>
      </c>
      <c r="O23" s="8">
        <f t="shared" si="0"/>
        <v>6283.5</v>
      </c>
    </row>
    <row r="24" spans="2:15" ht="12.75">
      <c r="B24" s="11" t="s">
        <v>18</v>
      </c>
      <c r="C24" s="12">
        <v>1493.06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8">
        <f t="shared" si="0"/>
        <v>1493.06</v>
      </c>
    </row>
    <row r="25" spans="2:15" ht="12.75">
      <c r="B25" s="11" t="s">
        <v>35</v>
      </c>
      <c r="C25" s="12">
        <v>0</v>
      </c>
      <c r="D25" s="12">
        <v>0</v>
      </c>
      <c r="E25" s="12">
        <v>0</v>
      </c>
      <c r="F25" s="12">
        <v>13485</v>
      </c>
      <c r="G25" s="12">
        <v>0</v>
      </c>
      <c r="H25" s="12">
        <v>0</v>
      </c>
      <c r="I25" s="12">
        <v>0</v>
      </c>
      <c r="J25" s="12">
        <v>0</v>
      </c>
      <c r="K25" s="12">
        <v>18195.76</v>
      </c>
      <c r="L25" s="12">
        <v>0</v>
      </c>
      <c r="M25" s="12">
        <v>0</v>
      </c>
      <c r="N25" s="12">
        <v>0</v>
      </c>
      <c r="O25" s="8">
        <f t="shared" si="0"/>
        <v>31680.76</v>
      </c>
    </row>
    <row r="26" spans="2:15" ht="12.75">
      <c r="B26" s="11" t="s">
        <v>19</v>
      </c>
      <c r="C26" s="12">
        <v>499.42</v>
      </c>
      <c r="D26" s="12">
        <v>0</v>
      </c>
      <c r="E26" s="12">
        <v>98.1</v>
      </c>
      <c r="F26" s="12">
        <v>12530.77</v>
      </c>
      <c r="G26" s="12">
        <v>14070.6</v>
      </c>
      <c r="H26" s="12">
        <v>0</v>
      </c>
      <c r="I26" s="12">
        <v>0</v>
      </c>
      <c r="J26" s="12">
        <v>0</v>
      </c>
      <c r="K26" s="12">
        <v>0</v>
      </c>
      <c r="L26" s="12">
        <v>6300</v>
      </c>
      <c r="M26" s="12">
        <v>0</v>
      </c>
      <c r="N26" s="12">
        <v>94000</v>
      </c>
      <c r="O26" s="8">
        <f t="shared" si="0"/>
        <v>127498.89</v>
      </c>
    </row>
    <row r="27" spans="2:15" ht="12.75">
      <c r="B27" s="11" t="s">
        <v>61</v>
      </c>
      <c r="C27" s="12">
        <v>0</v>
      </c>
      <c r="D27" s="12">
        <v>8473.76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8">
        <f t="shared" si="0"/>
        <v>8473.76</v>
      </c>
    </row>
    <row r="28" spans="2:15" ht="12.75">
      <c r="B28" s="11" t="s">
        <v>20</v>
      </c>
      <c r="C28" s="12">
        <v>50.13</v>
      </c>
      <c r="D28" s="12">
        <v>105.48</v>
      </c>
      <c r="E28" s="12">
        <v>249.07</v>
      </c>
      <c r="F28" s="12">
        <v>112.64</v>
      </c>
      <c r="G28" s="12">
        <v>60.67</v>
      </c>
      <c r="H28" s="12">
        <v>63.98</v>
      </c>
      <c r="I28" s="12">
        <v>127.45</v>
      </c>
      <c r="J28" s="12">
        <v>56.96</v>
      </c>
      <c r="K28" s="12">
        <v>0</v>
      </c>
      <c r="L28" s="12">
        <v>186.15</v>
      </c>
      <c r="M28" s="12">
        <v>68.44</v>
      </c>
      <c r="N28" s="12">
        <v>0</v>
      </c>
      <c r="O28" s="8">
        <f t="shared" si="0"/>
        <v>1080.97</v>
      </c>
    </row>
    <row r="29" spans="2:15" ht="12.75">
      <c r="B29" s="11" t="s">
        <v>62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8">
        <f t="shared" si="0"/>
        <v>0</v>
      </c>
    </row>
    <row r="30" spans="2:15" ht="12.75">
      <c r="B30" s="11" t="s">
        <v>21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8">
        <f t="shared" si="0"/>
        <v>0</v>
      </c>
    </row>
    <row r="31" spans="2:15" ht="12.75">
      <c r="B31" s="11" t="s">
        <v>63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8">
        <f t="shared" si="0"/>
        <v>0</v>
      </c>
    </row>
    <row r="32" spans="2:15" ht="12.75">
      <c r="B32" s="11" t="s">
        <v>22</v>
      </c>
      <c r="C32" s="12">
        <v>195.99</v>
      </c>
      <c r="D32" s="12">
        <v>1275.99</v>
      </c>
      <c r="E32" s="12">
        <v>0</v>
      </c>
      <c r="F32" s="12">
        <v>0</v>
      </c>
      <c r="G32" s="12">
        <v>778.4</v>
      </c>
      <c r="H32" s="12">
        <v>36550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8">
        <f t="shared" si="0"/>
        <v>38800.38</v>
      </c>
    </row>
    <row r="33" spans="2:15" ht="12.75">
      <c r="B33" s="11" t="s">
        <v>55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8">
        <f t="shared" si="0"/>
        <v>0</v>
      </c>
    </row>
    <row r="34" spans="2:15" ht="12.75">
      <c r="B34" s="11" t="s">
        <v>23</v>
      </c>
      <c r="C34" s="12">
        <v>5186.1</v>
      </c>
      <c r="D34" s="12">
        <v>5186.1</v>
      </c>
      <c r="E34" s="12">
        <v>5186.1</v>
      </c>
      <c r="F34" s="12">
        <v>5186.1</v>
      </c>
      <c r="G34" s="12">
        <v>7162.14</v>
      </c>
      <c r="H34" s="12">
        <v>5547.57</v>
      </c>
      <c r="I34" s="12">
        <v>5547.57</v>
      </c>
      <c r="J34" s="12">
        <v>5547.57</v>
      </c>
      <c r="K34" s="12">
        <v>5547.57</v>
      </c>
      <c r="L34" s="12">
        <v>5547.57</v>
      </c>
      <c r="M34" s="12">
        <v>5547.57</v>
      </c>
      <c r="N34" s="12">
        <v>5547.57</v>
      </c>
      <c r="O34" s="8">
        <f t="shared" si="0"/>
        <v>66739.53</v>
      </c>
    </row>
    <row r="35" spans="2:15" ht="12.75">
      <c r="B35" s="11" t="s">
        <v>24</v>
      </c>
      <c r="C35" s="12">
        <v>11808.51</v>
      </c>
      <c r="D35" s="12">
        <v>13811.32</v>
      </c>
      <c r="E35" s="12">
        <v>13811.32</v>
      </c>
      <c r="F35" s="12">
        <v>13811.32</v>
      </c>
      <c r="G35" s="12">
        <v>13811.32</v>
      </c>
      <c r="H35" s="12">
        <v>13811.32</v>
      </c>
      <c r="I35" s="12">
        <v>13805.53</v>
      </c>
      <c r="J35" s="12">
        <v>13805.53</v>
      </c>
      <c r="K35" s="12">
        <v>13805.53</v>
      </c>
      <c r="L35" s="12">
        <v>13805.53</v>
      </c>
      <c r="M35" s="12">
        <v>13805.53</v>
      </c>
      <c r="N35" s="12">
        <v>13805.53</v>
      </c>
      <c r="O35" s="8">
        <f t="shared" si="0"/>
        <v>163698.29</v>
      </c>
    </row>
    <row r="36" spans="2:15" ht="12.75">
      <c r="B36" s="11" t="s">
        <v>25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8">
        <f t="shared" si="0"/>
        <v>0</v>
      </c>
    </row>
    <row r="37" spans="2:15" ht="12.75">
      <c r="B37" s="11" t="s">
        <v>26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8">
        <f t="shared" si="0"/>
        <v>0</v>
      </c>
    </row>
    <row r="38" spans="2:15" ht="12.75">
      <c r="B38" s="11" t="s">
        <v>27</v>
      </c>
      <c r="C38" s="12">
        <v>90884.26</v>
      </c>
      <c r="D38" s="12">
        <v>106655.07</v>
      </c>
      <c r="E38" s="12">
        <v>84472.02</v>
      </c>
      <c r="F38" s="12">
        <v>86037.34</v>
      </c>
      <c r="G38" s="12">
        <v>81706.47</v>
      </c>
      <c r="H38" s="12">
        <v>106179.68</v>
      </c>
      <c r="I38" s="12">
        <v>97241.37</v>
      </c>
      <c r="J38" s="12">
        <v>78305.21</v>
      </c>
      <c r="K38" s="12">
        <v>77458.19</v>
      </c>
      <c r="L38" s="12">
        <v>81524.8</v>
      </c>
      <c r="M38" s="12">
        <v>82661.52</v>
      </c>
      <c r="N38" s="12">
        <v>83875.96</v>
      </c>
      <c r="O38" s="8">
        <f t="shared" si="0"/>
        <v>1057001.8900000001</v>
      </c>
    </row>
    <row r="39" spans="2:15" ht="12.75">
      <c r="B39" s="11" t="s">
        <v>65</v>
      </c>
      <c r="C39" s="12">
        <f>C38*33%</f>
        <v>29991.8058</v>
      </c>
      <c r="D39" s="12">
        <f aca="true" t="shared" si="1" ref="D39:N39">D38*33%</f>
        <v>35196.17310000001</v>
      </c>
      <c r="E39" s="12">
        <f t="shared" si="1"/>
        <v>27875.766600000003</v>
      </c>
      <c r="F39" s="12">
        <f t="shared" si="1"/>
        <v>28392.3222</v>
      </c>
      <c r="G39" s="12">
        <f t="shared" si="1"/>
        <v>26963.135100000003</v>
      </c>
      <c r="H39" s="12">
        <f t="shared" si="1"/>
        <v>35039.2944</v>
      </c>
      <c r="I39" s="12">
        <f t="shared" si="1"/>
        <v>32089.6521</v>
      </c>
      <c r="J39" s="12">
        <f t="shared" si="1"/>
        <v>25840.719300000004</v>
      </c>
      <c r="K39" s="12">
        <f t="shared" si="1"/>
        <v>25561.2027</v>
      </c>
      <c r="L39" s="12">
        <f t="shared" si="1"/>
        <v>26903.184</v>
      </c>
      <c r="M39" s="12">
        <f t="shared" si="1"/>
        <v>27278.301600000003</v>
      </c>
      <c r="N39" s="12">
        <f t="shared" si="1"/>
        <v>27679.066800000004</v>
      </c>
      <c r="O39" s="8">
        <f t="shared" si="0"/>
        <v>348810.62370000005</v>
      </c>
    </row>
    <row r="40" spans="2:15" ht="12.75">
      <c r="B40" s="11" t="s">
        <v>36</v>
      </c>
      <c r="C40" s="12">
        <v>46587.15</v>
      </c>
      <c r="D40" s="12">
        <v>44605.15</v>
      </c>
      <c r="E40" s="12">
        <v>44313.04</v>
      </c>
      <c r="F40" s="12">
        <v>43302.96</v>
      </c>
      <c r="G40" s="12">
        <v>43450.91</v>
      </c>
      <c r="H40" s="12">
        <v>42851.38</v>
      </c>
      <c r="I40" s="12">
        <v>40824.31</v>
      </c>
      <c r="J40" s="12">
        <v>31392.72</v>
      </c>
      <c r="K40" s="12">
        <v>36084.71</v>
      </c>
      <c r="L40" s="12">
        <v>32715.5</v>
      </c>
      <c r="M40" s="12">
        <v>34205.23</v>
      </c>
      <c r="N40" s="12">
        <v>32683.63</v>
      </c>
      <c r="O40" s="8">
        <f t="shared" si="0"/>
        <v>473016.69</v>
      </c>
    </row>
    <row r="41" spans="2:15" ht="12.75">
      <c r="B41" s="11" t="s">
        <v>28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8">
        <f t="shared" si="0"/>
        <v>0</v>
      </c>
    </row>
    <row r="42" spans="2:15" ht="12.75">
      <c r="B42" s="11" t="s">
        <v>37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8">
        <f t="shared" si="0"/>
        <v>0</v>
      </c>
    </row>
    <row r="43" spans="2:15" ht="12.75">
      <c r="B43" s="11" t="s">
        <v>29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8">
        <f t="shared" si="0"/>
        <v>0</v>
      </c>
    </row>
    <row r="44" spans="2:15" ht="12.75">
      <c r="B44" s="11" t="s">
        <v>30</v>
      </c>
      <c r="C44" s="12">
        <v>1906.65</v>
      </c>
      <c r="D44" s="12">
        <v>1913.63</v>
      </c>
      <c r="E44" s="12">
        <v>1513.31</v>
      </c>
      <c r="F44" s="12">
        <v>1775.38</v>
      </c>
      <c r="G44" s="12">
        <v>1695.3</v>
      </c>
      <c r="H44" s="12">
        <v>1700.4</v>
      </c>
      <c r="I44" s="12">
        <v>1558.65</v>
      </c>
      <c r="J44" s="12">
        <v>1446.62</v>
      </c>
      <c r="K44" s="12">
        <v>1684.32</v>
      </c>
      <c r="L44" s="12">
        <v>1701.66</v>
      </c>
      <c r="M44" s="12">
        <v>1588.62</v>
      </c>
      <c r="N44" s="12">
        <v>1582.19</v>
      </c>
      <c r="O44" s="8">
        <f t="shared" si="0"/>
        <v>20066.729999999996</v>
      </c>
    </row>
    <row r="45" spans="2:15" ht="12.75">
      <c r="B45" s="11" t="s">
        <v>56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8">
        <f t="shared" si="0"/>
        <v>0</v>
      </c>
    </row>
    <row r="46" spans="2:15" ht="12.75">
      <c r="B46" s="11" t="s">
        <v>31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8">
        <f t="shared" si="0"/>
        <v>0</v>
      </c>
    </row>
    <row r="47" spans="2:15" ht="12.75">
      <c r="B47" s="11" t="s">
        <v>34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1826.45</v>
      </c>
      <c r="I47" s="12">
        <v>0</v>
      </c>
      <c r="J47" s="12">
        <v>0</v>
      </c>
      <c r="K47" s="12">
        <v>620</v>
      </c>
      <c r="L47" s="12">
        <v>436.2</v>
      </c>
      <c r="M47" s="12">
        <v>0</v>
      </c>
      <c r="N47" s="12">
        <v>0</v>
      </c>
      <c r="O47" s="8">
        <f t="shared" si="0"/>
        <v>2882.6499999999996</v>
      </c>
    </row>
    <row r="48" spans="2:15" ht="12.75">
      <c r="B48" s="11" t="s">
        <v>32</v>
      </c>
      <c r="C48" s="12">
        <v>19302.8</v>
      </c>
      <c r="D48" s="12">
        <v>3226.83</v>
      </c>
      <c r="E48" s="12">
        <v>25702.8</v>
      </c>
      <c r="F48" s="12">
        <v>10.45</v>
      </c>
      <c r="G48" s="12">
        <v>3220.12</v>
      </c>
      <c r="H48" s="12">
        <v>3941</v>
      </c>
      <c r="I48" s="12">
        <v>7592.37</v>
      </c>
      <c r="J48" s="12">
        <v>0</v>
      </c>
      <c r="K48" s="12">
        <v>3981.9</v>
      </c>
      <c r="L48" s="12">
        <v>13989.61</v>
      </c>
      <c r="M48" s="12">
        <v>4896.06</v>
      </c>
      <c r="N48" s="12">
        <v>0</v>
      </c>
      <c r="O48" s="8">
        <f t="shared" si="0"/>
        <v>85863.93999999999</v>
      </c>
    </row>
    <row r="49" spans="2:15" ht="12.75">
      <c r="B49" s="13" t="s">
        <v>33</v>
      </c>
      <c r="C49" s="15">
        <f>SUM(C2:C48)</f>
        <v>236017.86579999997</v>
      </c>
      <c r="D49" s="15">
        <f aca="true" t="shared" si="2" ref="D49:N49">SUM(D2:D48)</f>
        <v>251672.89310000002</v>
      </c>
      <c r="E49" s="15">
        <f t="shared" si="2"/>
        <v>251650.5066</v>
      </c>
      <c r="F49" s="15">
        <f t="shared" si="2"/>
        <v>251283.2922</v>
      </c>
      <c r="G49" s="15">
        <f t="shared" si="2"/>
        <v>242690.54510000002</v>
      </c>
      <c r="H49" s="15">
        <f t="shared" si="2"/>
        <v>279511.28440000006</v>
      </c>
      <c r="I49" s="15">
        <f t="shared" si="2"/>
        <v>226752.3221</v>
      </c>
      <c r="J49" s="15">
        <f t="shared" si="2"/>
        <v>187169.9693</v>
      </c>
      <c r="K49" s="15">
        <f t="shared" si="2"/>
        <v>213331.8327</v>
      </c>
      <c r="L49" s="15">
        <f t="shared" si="2"/>
        <v>250371.39400000003</v>
      </c>
      <c r="M49" s="15">
        <f t="shared" si="2"/>
        <v>199544.5916</v>
      </c>
      <c r="N49" s="15">
        <f t="shared" si="2"/>
        <v>287207.18679999997</v>
      </c>
      <c r="O49" s="8">
        <f t="shared" si="0"/>
        <v>2877203.6836999995</v>
      </c>
    </row>
  </sheetData>
  <sheetProtection/>
  <printOptions horizontalCentered="1" verticalCentered="1"/>
  <pageMargins left="0.3937007874015748" right="0.3937007874015748" top="0.7874015748031497" bottom="0.1968503937007874" header="0.5118110236220472" footer="0.5118110236220472"/>
  <pageSetup horizontalDpi="600" verticalDpi="600" orientation="landscape" paperSize="9" scale="80" r:id="rId1"/>
  <headerFooter alignWithMargins="0">
    <oddHeader>&amp;C&amp;"Arial,Negrito"&amp;12ZOONOSES - 2012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B1">
      <pane ySplit="1" topLeftCell="A22" activePane="bottomLeft" state="frozen"/>
      <selection pane="topLeft" activeCell="B1" sqref="B1"/>
      <selection pane="bottomLeft" activeCell="Q41" sqref="Q41"/>
    </sheetView>
  </sheetViews>
  <sheetFormatPr defaultColWidth="9.140625" defaultRowHeight="12.75"/>
  <cols>
    <col min="1" max="1" width="0.5625" style="0" customWidth="1"/>
    <col min="2" max="2" width="26.00390625" style="0" bestFit="1" customWidth="1"/>
    <col min="3" max="3" width="9.28125" style="0" customWidth="1"/>
    <col min="4" max="4" width="11.00390625" style="0" customWidth="1"/>
    <col min="5" max="13" width="9.7109375" style="0" customWidth="1"/>
    <col min="14" max="14" width="11.421875" style="0" customWidth="1"/>
    <col min="15" max="15" width="12.28125" style="0" bestFit="1" customWidth="1"/>
    <col min="16" max="16" width="14.28125" style="0" customWidth="1"/>
  </cols>
  <sheetData>
    <row r="1" spans="1:15" ht="12.75">
      <c r="A1" t="s">
        <v>64</v>
      </c>
      <c r="B1" s="9" t="s">
        <v>0</v>
      </c>
      <c r="C1" s="10">
        <v>40909</v>
      </c>
      <c r="D1" s="10">
        <v>40940</v>
      </c>
      <c r="E1" s="10">
        <v>40969</v>
      </c>
      <c r="F1" s="10">
        <v>41000</v>
      </c>
      <c r="G1" s="10">
        <v>41030</v>
      </c>
      <c r="H1" s="10">
        <v>41061</v>
      </c>
      <c r="I1" s="10">
        <v>41091</v>
      </c>
      <c r="J1" s="10">
        <v>41122</v>
      </c>
      <c r="K1" s="10">
        <v>41153</v>
      </c>
      <c r="L1" s="10">
        <v>41183</v>
      </c>
      <c r="M1" s="10">
        <v>41214</v>
      </c>
      <c r="N1" s="10">
        <v>41244</v>
      </c>
      <c r="O1" s="18" t="s">
        <v>33</v>
      </c>
    </row>
    <row r="2" spans="2:15" ht="12.75">
      <c r="B2" s="11" t="s">
        <v>1</v>
      </c>
      <c r="C2" s="12">
        <v>0</v>
      </c>
      <c r="D2" s="12">
        <v>0</v>
      </c>
      <c r="E2" s="12">
        <v>0</v>
      </c>
      <c r="F2" s="12">
        <v>0</v>
      </c>
      <c r="G2" s="12">
        <v>0</v>
      </c>
      <c r="H2" s="12">
        <v>0</v>
      </c>
      <c r="I2" s="12">
        <v>0</v>
      </c>
      <c r="J2" s="12">
        <v>0</v>
      </c>
      <c r="K2" s="12">
        <v>0</v>
      </c>
      <c r="L2" s="12">
        <v>0</v>
      </c>
      <c r="M2" s="12">
        <v>0</v>
      </c>
      <c r="N2" s="12">
        <v>0</v>
      </c>
      <c r="O2" s="19">
        <f>SUM(C2:N2)</f>
        <v>0</v>
      </c>
    </row>
    <row r="3" spans="2:15" ht="12.75">
      <c r="B3" s="11" t="s">
        <v>2</v>
      </c>
      <c r="C3" s="12">
        <v>0</v>
      </c>
      <c r="D3" s="12">
        <v>0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19">
        <f aca="true" t="shared" si="0" ref="O3:O48">SUM(C3:N3)</f>
        <v>0</v>
      </c>
    </row>
    <row r="4" spans="2:15" ht="12.75">
      <c r="B4" s="11" t="s">
        <v>3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9">
        <f t="shared" si="0"/>
        <v>0</v>
      </c>
    </row>
    <row r="5" spans="2:15" ht="12.75">
      <c r="B5" s="11" t="s">
        <v>58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9">
        <f t="shared" si="0"/>
        <v>0</v>
      </c>
    </row>
    <row r="6" spans="2:15" ht="12.75">
      <c r="B6" s="11" t="s">
        <v>4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9">
        <f t="shared" si="0"/>
        <v>0</v>
      </c>
    </row>
    <row r="7" spans="2:15" ht="12.75">
      <c r="B7" s="11" t="s">
        <v>7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9">
        <f t="shared" si="0"/>
        <v>0</v>
      </c>
    </row>
    <row r="8" spans="2:15" ht="12.75">
      <c r="B8" s="11" t="s">
        <v>59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9">
        <f t="shared" si="0"/>
        <v>0</v>
      </c>
    </row>
    <row r="9" spans="2:15" ht="12.75">
      <c r="B9" s="11" t="s">
        <v>60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9">
        <f t="shared" si="0"/>
        <v>0</v>
      </c>
    </row>
    <row r="10" spans="2:15" ht="12.75">
      <c r="B10" s="11" t="s">
        <v>53</v>
      </c>
      <c r="C10" s="12">
        <v>0</v>
      </c>
      <c r="D10" s="12">
        <v>0</v>
      </c>
      <c r="E10" s="12">
        <v>0</v>
      </c>
      <c r="F10" s="12">
        <v>0</v>
      </c>
      <c r="G10" s="12">
        <v>1706.98</v>
      </c>
      <c r="H10" s="12">
        <v>0</v>
      </c>
      <c r="I10" s="12">
        <v>1788.56</v>
      </c>
      <c r="J10" s="12">
        <v>2294.45</v>
      </c>
      <c r="K10" s="12">
        <v>406.81</v>
      </c>
      <c r="L10" s="12">
        <v>163.51</v>
      </c>
      <c r="M10" s="12">
        <v>10.22</v>
      </c>
      <c r="N10" s="12">
        <v>15867.59</v>
      </c>
      <c r="O10" s="19">
        <f t="shared" si="0"/>
        <v>22238.120000000003</v>
      </c>
    </row>
    <row r="11" spans="2:15" ht="12.75">
      <c r="B11" s="11" t="s">
        <v>5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9">
        <f t="shared" si="0"/>
        <v>0</v>
      </c>
    </row>
    <row r="12" spans="2:15" ht="12.75">
      <c r="B12" s="11" t="s">
        <v>6</v>
      </c>
      <c r="C12" s="12">
        <v>7594.53</v>
      </c>
      <c r="D12" s="12">
        <v>337645.48</v>
      </c>
      <c r="E12" s="12">
        <v>0</v>
      </c>
      <c r="F12" s="12">
        <v>7165.48</v>
      </c>
      <c r="G12" s="12">
        <v>17313.59</v>
      </c>
      <c r="H12" s="12">
        <v>36540.81</v>
      </c>
      <c r="I12" s="12">
        <v>39773</v>
      </c>
      <c r="J12" s="12">
        <v>90478.3</v>
      </c>
      <c r="K12" s="12">
        <v>7042.6</v>
      </c>
      <c r="L12" s="12">
        <v>8666.15</v>
      </c>
      <c r="M12" s="12">
        <v>247.79</v>
      </c>
      <c r="N12" s="12">
        <v>931171.62</v>
      </c>
      <c r="O12" s="19">
        <f t="shared" si="0"/>
        <v>1483639.35</v>
      </c>
    </row>
    <row r="13" spans="2:15" ht="12.75">
      <c r="B13" s="11" t="s">
        <v>8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9">
        <f t="shared" si="0"/>
        <v>0</v>
      </c>
    </row>
    <row r="14" spans="2:15" ht="12.75">
      <c r="B14" s="11" t="s">
        <v>9</v>
      </c>
      <c r="C14" s="12">
        <v>263.3</v>
      </c>
      <c r="D14" s="12">
        <v>0</v>
      </c>
      <c r="E14" s="12">
        <v>0</v>
      </c>
      <c r="F14" s="12">
        <v>118.2</v>
      </c>
      <c r="G14" s="12">
        <v>15.68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9">
        <f t="shared" si="0"/>
        <v>397.18</v>
      </c>
    </row>
    <row r="15" spans="2:15" ht="12.75">
      <c r="B15" s="11" t="s">
        <v>10</v>
      </c>
      <c r="C15" s="12">
        <v>36037.82</v>
      </c>
      <c r="D15" s="12">
        <v>8778.63</v>
      </c>
      <c r="E15" s="12">
        <v>0</v>
      </c>
      <c r="F15" s="12">
        <v>1628.65</v>
      </c>
      <c r="G15" s="12">
        <v>0</v>
      </c>
      <c r="H15" s="12">
        <v>31469.61</v>
      </c>
      <c r="I15" s="12">
        <v>1986.37</v>
      </c>
      <c r="J15" s="12">
        <v>0</v>
      </c>
      <c r="K15" s="12">
        <v>8.19</v>
      </c>
      <c r="L15" s="12">
        <v>607.22</v>
      </c>
      <c r="M15" s="12">
        <v>0</v>
      </c>
      <c r="N15" s="12">
        <v>256905.46</v>
      </c>
      <c r="O15" s="19">
        <f t="shared" si="0"/>
        <v>337421.94999999995</v>
      </c>
    </row>
    <row r="16" spans="2:15" ht="12.75">
      <c r="B16" s="11" t="s">
        <v>11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9">
        <f t="shared" si="0"/>
        <v>0</v>
      </c>
    </row>
    <row r="17" spans="2:15" ht="12.75">
      <c r="B17" s="11" t="s">
        <v>54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9">
        <f t="shared" si="0"/>
        <v>0</v>
      </c>
    </row>
    <row r="18" spans="2:15" ht="12.75">
      <c r="B18" s="11" t="s">
        <v>12</v>
      </c>
      <c r="C18" s="12">
        <v>0</v>
      </c>
      <c r="D18" s="12">
        <v>330.6</v>
      </c>
      <c r="E18" s="12">
        <v>0</v>
      </c>
      <c r="F18" s="12">
        <v>0</v>
      </c>
      <c r="G18" s="12">
        <v>132.73</v>
      </c>
      <c r="H18" s="12">
        <v>1424.32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9">
        <f t="shared" si="0"/>
        <v>1887.65</v>
      </c>
    </row>
    <row r="19" spans="2:15" ht="12.75">
      <c r="B19" s="11" t="s">
        <v>13</v>
      </c>
      <c r="C19" s="12">
        <v>0</v>
      </c>
      <c r="D19" s="12">
        <v>0</v>
      </c>
      <c r="E19" s="12">
        <v>0</v>
      </c>
      <c r="F19" s="12">
        <v>141.35</v>
      </c>
      <c r="G19" s="12">
        <v>0</v>
      </c>
      <c r="H19" s="12">
        <v>0</v>
      </c>
      <c r="I19" s="12">
        <v>0</v>
      </c>
      <c r="J19" s="12">
        <v>0</v>
      </c>
      <c r="K19" s="12">
        <v>0.75</v>
      </c>
      <c r="L19" s="12">
        <v>0</v>
      </c>
      <c r="M19" s="12">
        <v>0</v>
      </c>
      <c r="N19" s="12">
        <v>0</v>
      </c>
      <c r="O19" s="19">
        <f t="shared" si="0"/>
        <v>142.1</v>
      </c>
    </row>
    <row r="20" spans="2:15" ht="12.75">
      <c r="B20" s="11" t="s">
        <v>14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48.58</v>
      </c>
      <c r="L20" s="12">
        <v>0</v>
      </c>
      <c r="M20" s="12">
        <v>0</v>
      </c>
      <c r="N20" s="12">
        <v>0</v>
      </c>
      <c r="O20" s="19">
        <f t="shared" si="0"/>
        <v>48.58</v>
      </c>
    </row>
    <row r="21" spans="2:15" ht="12.75">
      <c r="B21" s="11" t="s">
        <v>15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1041.12</v>
      </c>
      <c r="J21" s="12">
        <v>669.5</v>
      </c>
      <c r="K21" s="12">
        <v>0</v>
      </c>
      <c r="L21" s="12">
        <v>0</v>
      </c>
      <c r="M21" s="12">
        <v>296.07</v>
      </c>
      <c r="N21" s="12">
        <v>449.74</v>
      </c>
      <c r="O21" s="19">
        <f t="shared" si="0"/>
        <v>2456.43</v>
      </c>
    </row>
    <row r="22" spans="2:15" ht="12.75">
      <c r="B22" s="11" t="s">
        <v>16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9">
        <f t="shared" si="0"/>
        <v>0</v>
      </c>
    </row>
    <row r="23" spans="2:15" ht="12.75">
      <c r="B23" s="11" t="s">
        <v>17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184.2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9">
        <f t="shared" si="0"/>
        <v>184.2</v>
      </c>
    </row>
    <row r="24" spans="2:15" ht="12.75">
      <c r="B24" s="11" t="s">
        <v>18</v>
      </c>
      <c r="C24" s="12">
        <v>961.36</v>
      </c>
      <c r="D24" s="12">
        <v>0</v>
      </c>
      <c r="E24" s="12">
        <v>0</v>
      </c>
      <c r="F24" s="12">
        <v>2479.91</v>
      </c>
      <c r="G24" s="12">
        <v>0</v>
      </c>
      <c r="H24" s="12">
        <v>1769.92</v>
      </c>
      <c r="I24" s="12">
        <v>0</v>
      </c>
      <c r="J24" s="12">
        <v>0</v>
      </c>
      <c r="K24" s="12">
        <v>0</v>
      </c>
      <c r="L24" s="12">
        <v>171.89</v>
      </c>
      <c r="M24" s="12">
        <v>0</v>
      </c>
      <c r="N24" s="12">
        <v>0</v>
      </c>
      <c r="O24" s="19">
        <f t="shared" si="0"/>
        <v>5383.080000000001</v>
      </c>
    </row>
    <row r="25" spans="2:15" ht="12.75">
      <c r="B25" s="11" t="s">
        <v>35</v>
      </c>
      <c r="C25" s="12">
        <v>0</v>
      </c>
      <c r="D25" s="12">
        <v>0</v>
      </c>
      <c r="E25" s="12">
        <v>0</v>
      </c>
      <c r="F25" s="12">
        <v>6.31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9">
        <f t="shared" si="0"/>
        <v>6.31</v>
      </c>
    </row>
    <row r="26" spans="2:15" ht="12.75">
      <c r="B26" s="11" t="s">
        <v>19</v>
      </c>
      <c r="C26" s="12">
        <v>0</v>
      </c>
      <c r="D26" s="12">
        <v>0</v>
      </c>
      <c r="E26" s="12">
        <v>0</v>
      </c>
      <c r="F26" s="12">
        <v>0</v>
      </c>
      <c r="G26" s="12">
        <v>80.77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9">
        <f t="shared" si="0"/>
        <v>80.77</v>
      </c>
    </row>
    <row r="27" spans="2:15" ht="12.75">
      <c r="B27" s="11" t="s">
        <v>61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9">
        <f t="shared" si="0"/>
        <v>0</v>
      </c>
    </row>
    <row r="28" spans="2:16" ht="12.75">
      <c r="B28" s="11" t="s">
        <v>20</v>
      </c>
      <c r="C28" s="12">
        <v>13504.16</v>
      </c>
      <c r="D28" s="12">
        <v>6926.73</v>
      </c>
      <c r="E28" s="12">
        <v>0</v>
      </c>
      <c r="F28" s="12">
        <v>48550.25</v>
      </c>
      <c r="G28" s="12">
        <v>130467.95</v>
      </c>
      <c r="H28" s="12">
        <v>89463.89</v>
      </c>
      <c r="I28" s="12">
        <v>21152.29</v>
      </c>
      <c r="J28" s="12">
        <v>145815.26</v>
      </c>
      <c r="K28" s="12">
        <v>169621.54</v>
      </c>
      <c r="L28" s="12">
        <v>149554.7</v>
      </c>
      <c r="M28" s="12">
        <v>10077.63</v>
      </c>
      <c r="N28" s="12">
        <v>892171.8</v>
      </c>
      <c r="O28" s="19">
        <f t="shared" si="0"/>
        <v>1677306.2000000002</v>
      </c>
      <c r="P28" s="27"/>
    </row>
    <row r="29" spans="2:15" ht="12.75">
      <c r="B29" s="11" t="s">
        <v>62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9">
        <f t="shared" si="0"/>
        <v>0</v>
      </c>
    </row>
    <row r="30" spans="2:15" ht="12.75">
      <c r="B30" s="11" t="s">
        <v>21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24004.46</v>
      </c>
      <c r="L30" s="12">
        <v>0</v>
      </c>
      <c r="M30" s="12">
        <v>0</v>
      </c>
      <c r="N30" s="12">
        <v>0</v>
      </c>
      <c r="O30" s="19">
        <f t="shared" si="0"/>
        <v>24004.46</v>
      </c>
    </row>
    <row r="31" spans="2:15" ht="12.75">
      <c r="B31" s="11" t="s">
        <v>63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9">
        <f t="shared" si="0"/>
        <v>0</v>
      </c>
    </row>
    <row r="32" spans="2:15" ht="12.75">
      <c r="B32" s="11" t="s">
        <v>22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2274.08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9">
        <f t="shared" si="0"/>
        <v>2274.08</v>
      </c>
    </row>
    <row r="33" spans="2:15" ht="12.75">
      <c r="B33" s="11" t="s">
        <v>55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9">
        <f t="shared" si="0"/>
        <v>0</v>
      </c>
    </row>
    <row r="34" spans="2:15" ht="12.75">
      <c r="B34" s="11" t="s">
        <v>23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9">
        <f t="shared" si="0"/>
        <v>0</v>
      </c>
    </row>
    <row r="35" spans="2:15" ht="12.75">
      <c r="B35" s="11" t="s">
        <v>24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9">
        <f t="shared" si="0"/>
        <v>0</v>
      </c>
    </row>
    <row r="36" spans="2:15" ht="12.75">
      <c r="B36" s="11" t="s">
        <v>25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11.62</v>
      </c>
      <c r="N36" s="12">
        <v>138</v>
      </c>
      <c r="O36" s="19">
        <f t="shared" si="0"/>
        <v>149.62</v>
      </c>
    </row>
    <row r="37" spans="2:15" ht="12.75">
      <c r="B37" s="11" t="s">
        <v>26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7182</v>
      </c>
      <c r="M37" s="12">
        <v>0</v>
      </c>
      <c r="N37" s="12">
        <v>0</v>
      </c>
      <c r="O37" s="19">
        <f t="shared" si="0"/>
        <v>7182</v>
      </c>
    </row>
    <row r="38" spans="2:15" ht="12.75">
      <c r="B38" s="11" t="s">
        <v>27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9">
        <f t="shared" si="0"/>
        <v>0</v>
      </c>
    </row>
    <row r="39" spans="2:15" ht="12.75">
      <c r="B39" s="11" t="s">
        <v>65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9">
        <f t="shared" si="0"/>
        <v>0</v>
      </c>
    </row>
    <row r="40" spans="2:15" ht="12.75">
      <c r="B40" s="11" t="s">
        <v>36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9">
        <f t="shared" si="0"/>
        <v>0</v>
      </c>
    </row>
    <row r="41" spans="2:15" ht="12.75">
      <c r="B41" s="11" t="s">
        <v>28</v>
      </c>
      <c r="C41" s="12">
        <v>375.5</v>
      </c>
      <c r="D41" s="12">
        <v>0</v>
      </c>
      <c r="E41" s="12">
        <v>0</v>
      </c>
      <c r="F41" s="12">
        <v>7337.61</v>
      </c>
      <c r="G41" s="12">
        <v>2968.01</v>
      </c>
      <c r="H41" s="12">
        <v>0</v>
      </c>
      <c r="I41" s="12">
        <v>15</v>
      </c>
      <c r="J41" s="12">
        <v>153.2</v>
      </c>
      <c r="K41" s="12">
        <v>78448.48</v>
      </c>
      <c r="L41" s="12">
        <v>2192.5</v>
      </c>
      <c r="M41" s="12">
        <v>0</v>
      </c>
      <c r="N41" s="12">
        <v>176229.59</v>
      </c>
      <c r="O41" s="19">
        <f t="shared" si="0"/>
        <v>267719.89</v>
      </c>
    </row>
    <row r="42" spans="2:15" ht="12.75">
      <c r="B42" s="11" t="s">
        <v>37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9">
        <f t="shared" si="0"/>
        <v>0</v>
      </c>
    </row>
    <row r="43" spans="2:15" ht="12.75">
      <c r="B43" s="11" t="s">
        <v>29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9">
        <f t="shared" si="0"/>
        <v>0</v>
      </c>
    </row>
    <row r="44" spans="2:15" ht="12.75">
      <c r="B44" s="11" t="s">
        <v>30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9">
        <f t="shared" si="0"/>
        <v>0</v>
      </c>
    </row>
    <row r="45" spans="2:15" ht="12.75">
      <c r="B45" s="11" t="s">
        <v>56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9">
        <f t="shared" si="0"/>
        <v>0</v>
      </c>
    </row>
    <row r="46" spans="2:15" ht="12.75">
      <c r="B46" s="11" t="s">
        <v>31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9">
        <f t="shared" si="0"/>
        <v>0</v>
      </c>
    </row>
    <row r="47" spans="2:15" ht="12.75">
      <c r="B47" s="11" t="s">
        <v>34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685.7</v>
      </c>
      <c r="M47" s="12">
        <v>0</v>
      </c>
      <c r="N47" s="12">
        <v>310</v>
      </c>
      <c r="O47" s="19">
        <f t="shared" si="0"/>
        <v>995.7</v>
      </c>
    </row>
    <row r="48" spans="2:15" ht="12.75">
      <c r="B48" s="11" t="s">
        <v>32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9">
        <f t="shared" si="0"/>
        <v>0</v>
      </c>
    </row>
    <row r="49" spans="2:15" ht="12.75">
      <c r="B49" s="13" t="s">
        <v>33</v>
      </c>
      <c r="C49" s="14">
        <f>SUM(C2:C48)</f>
        <v>58736.67</v>
      </c>
      <c r="D49" s="14">
        <f aca="true" t="shared" si="1" ref="D49:N49">SUM(D2:D48)</f>
        <v>353681.43999999994</v>
      </c>
      <c r="E49" s="14">
        <f t="shared" si="1"/>
        <v>0</v>
      </c>
      <c r="F49" s="14">
        <f t="shared" si="1"/>
        <v>67427.76</v>
      </c>
      <c r="G49" s="14">
        <f t="shared" si="1"/>
        <v>152685.71000000002</v>
      </c>
      <c r="H49" s="14">
        <f t="shared" si="1"/>
        <v>162942.62999999998</v>
      </c>
      <c r="I49" s="14">
        <f t="shared" si="1"/>
        <v>65940.54000000001</v>
      </c>
      <c r="J49" s="14">
        <f t="shared" si="1"/>
        <v>239410.71000000002</v>
      </c>
      <c r="K49" s="14">
        <f t="shared" si="1"/>
        <v>279581.41</v>
      </c>
      <c r="L49" s="14">
        <f t="shared" si="1"/>
        <v>169223.67</v>
      </c>
      <c r="M49" s="14">
        <f t="shared" si="1"/>
        <v>10643.33</v>
      </c>
      <c r="N49" s="14">
        <f t="shared" si="1"/>
        <v>2273243.8</v>
      </c>
      <c r="O49" s="8">
        <f>SUM(O2:O48)</f>
        <v>3833517.670000001</v>
      </c>
    </row>
  </sheetData>
  <sheetProtection/>
  <printOptions horizontalCentered="1" verticalCentered="1"/>
  <pageMargins left="0.3937007874015748" right="0.3937007874015748" top="0.5905511811023623" bottom="0" header="0.11811023622047245" footer="0.5118110236220472"/>
  <pageSetup horizontalDpi="600" verticalDpi="600" orientation="landscape" paperSize="9" scale="80" r:id="rId1"/>
  <headerFooter alignWithMargins="0">
    <oddHeader>&amp;CALMOXARIFADO-ACERTOS E PERDAS - 2012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N12" sqref="N12"/>
    </sheetView>
  </sheetViews>
  <sheetFormatPr defaultColWidth="9.140625" defaultRowHeight="12.75"/>
  <cols>
    <col min="1" max="1" width="0.13671875" style="0" customWidth="1"/>
    <col min="2" max="2" width="26.00390625" style="1" customWidth="1"/>
    <col min="3" max="8" width="9.7109375" style="1" customWidth="1"/>
    <col min="9" max="14" width="9.7109375" style="0" customWidth="1"/>
    <col min="15" max="15" width="13.140625" style="0" customWidth="1"/>
  </cols>
  <sheetData>
    <row r="1" spans="1:14" ht="12.75">
      <c r="A1" t="s">
        <v>38</v>
      </c>
      <c r="B1" s="9" t="s">
        <v>0</v>
      </c>
      <c r="C1" s="10">
        <v>40909</v>
      </c>
      <c r="D1" s="10">
        <v>40940</v>
      </c>
      <c r="E1" s="10">
        <v>40969</v>
      </c>
      <c r="F1" s="10">
        <v>41000</v>
      </c>
      <c r="G1" s="10">
        <v>41030</v>
      </c>
      <c r="H1" s="10">
        <v>41061</v>
      </c>
      <c r="I1" s="10">
        <v>41091</v>
      </c>
      <c r="J1" s="10">
        <v>41122</v>
      </c>
      <c r="K1" s="10">
        <v>41153</v>
      </c>
      <c r="L1" s="10">
        <v>41183</v>
      </c>
      <c r="M1" s="10">
        <v>41214</v>
      </c>
      <c r="N1" s="10">
        <v>41244</v>
      </c>
    </row>
    <row r="2" spans="2:15" ht="12.75">
      <c r="B2" s="11" t="s">
        <v>1</v>
      </c>
      <c r="C2" s="12">
        <v>0</v>
      </c>
      <c r="D2" s="12">
        <v>0</v>
      </c>
      <c r="E2" s="12">
        <v>0</v>
      </c>
      <c r="F2" s="12">
        <v>0</v>
      </c>
      <c r="G2" s="12">
        <v>0</v>
      </c>
      <c r="H2" s="12">
        <v>0</v>
      </c>
      <c r="I2" s="12">
        <v>0</v>
      </c>
      <c r="J2" s="12">
        <v>0</v>
      </c>
      <c r="K2" s="12">
        <v>0</v>
      </c>
      <c r="L2" s="12">
        <v>10.99</v>
      </c>
      <c r="M2" s="12">
        <v>57.52</v>
      </c>
      <c r="N2" s="12">
        <v>0</v>
      </c>
      <c r="O2" s="3"/>
    </row>
    <row r="3" spans="2:15" ht="12.75">
      <c r="B3" s="11" t="s">
        <v>2</v>
      </c>
      <c r="C3" s="12">
        <v>0</v>
      </c>
      <c r="D3" s="12">
        <v>0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3"/>
    </row>
    <row r="4" spans="2:15" ht="12.75">
      <c r="B4" s="11" t="s">
        <v>3</v>
      </c>
      <c r="C4" s="12">
        <v>6804.4</v>
      </c>
      <c r="D4" s="12">
        <v>6804.4</v>
      </c>
      <c r="E4" s="12">
        <v>6804.4</v>
      </c>
      <c r="F4" s="12">
        <v>6804.4</v>
      </c>
      <c r="G4" s="12">
        <f aca="true" t="shared" si="0" ref="G4:N4">800+1318+450+616.4+950+1720+500+450</f>
        <v>6804.4</v>
      </c>
      <c r="H4" s="12">
        <f t="shared" si="0"/>
        <v>6804.4</v>
      </c>
      <c r="I4" s="12">
        <f t="shared" si="0"/>
        <v>6804.4</v>
      </c>
      <c r="J4" s="12">
        <f t="shared" si="0"/>
        <v>6804.4</v>
      </c>
      <c r="K4" s="12">
        <f t="shared" si="0"/>
        <v>6804.4</v>
      </c>
      <c r="L4" s="12">
        <f t="shared" si="0"/>
        <v>6804.4</v>
      </c>
      <c r="M4" s="12">
        <f t="shared" si="0"/>
        <v>6804.4</v>
      </c>
      <c r="N4" s="12">
        <f t="shared" si="0"/>
        <v>6804.4</v>
      </c>
      <c r="O4" s="3"/>
    </row>
    <row r="5" spans="2:15" ht="12.75">
      <c r="B5" s="11" t="s">
        <v>58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3"/>
    </row>
    <row r="6" spans="2:15" ht="12.75">
      <c r="B6" s="11" t="s">
        <v>4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3"/>
    </row>
    <row r="7" spans="2:15" ht="12.75">
      <c r="B7" s="11" t="s">
        <v>7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3"/>
    </row>
    <row r="8" spans="2:15" ht="12.75">
      <c r="B8" s="11" t="s">
        <v>59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3"/>
    </row>
    <row r="9" spans="2:15" ht="12.75">
      <c r="B9" s="11" t="s">
        <v>60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3"/>
    </row>
    <row r="10" spans="2:15" ht="12.75">
      <c r="B10" s="11" t="s">
        <v>53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3"/>
    </row>
    <row r="11" spans="2:15" ht="12.75">
      <c r="B11" s="11" t="s">
        <v>5</v>
      </c>
      <c r="C11" s="12">
        <v>725.39</v>
      </c>
      <c r="D11" s="12">
        <v>965.34</v>
      </c>
      <c r="E11" s="12">
        <v>906.63</v>
      </c>
      <c r="F11" s="12">
        <v>759.85</v>
      </c>
      <c r="G11" s="12">
        <v>649.71</v>
      </c>
      <c r="H11" s="12">
        <v>619.89</v>
      </c>
      <c r="I11" s="12">
        <v>705.14</v>
      </c>
      <c r="J11" s="12">
        <v>701.41</v>
      </c>
      <c r="K11" s="12">
        <v>962.91</v>
      </c>
      <c r="L11" s="12">
        <v>840.45</v>
      </c>
      <c r="M11" s="12">
        <v>970.75</v>
      </c>
      <c r="N11" s="12">
        <v>656.73</v>
      </c>
      <c r="O11" s="3"/>
    </row>
    <row r="12" spans="2:15" ht="12.75">
      <c r="B12" s="11" t="s">
        <v>6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3"/>
    </row>
    <row r="13" spans="2:15" ht="12.75">
      <c r="B13" s="11" t="s">
        <v>8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3"/>
    </row>
    <row r="14" spans="2:15" ht="12.75">
      <c r="B14" s="11" t="s">
        <v>9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5.9</v>
      </c>
      <c r="K14" s="12">
        <v>0</v>
      </c>
      <c r="L14" s="12">
        <v>0</v>
      </c>
      <c r="M14" s="12">
        <v>0</v>
      </c>
      <c r="N14" s="12">
        <v>0</v>
      </c>
      <c r="O14" s="3"/>
    </row>
    <row r="15" spans="2:15" ht="12.75">
      <c r="B15" s="11" t="s">
        <v>10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3"/>
    </row>
    <row r="16" spans="2:15" ht="12.75">
      <c r="B16" s="11" t="s">
        <v>11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3"/>
    </row>
    <row r="17" spans="2:15" ht="12.75">
      <c r="B17" s="11" t="s">
        <v>54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3"/>
    </row>
    <row r="18" spans="2:15" ht="12.75">
      <c r="B18" s="11" t="s">
        <v>12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3"/>
    </row>
    <row r="19" spans="2:15" ht="12.75">
      <c r="B19" s="11" t="s">
        <v>13</v>
      </c>
      <c r="C19" s="12">
        <v>162.51</v>
      </c>
      <c r="D19" s="12">
        <v>22.2</v>
      </c>
      <c r="E19" s="12">
        <v>0</v>
      </c>
      <c r="F19" s="12">
        <v>244.04</v>
      </c>
      <c r="G19" s="12">
        <v>0</v>
      </c>
      <c r="H19" s="12">
        <v>15.39</v>
      </c>
      <c r="I19" s="12">
        <v>0</v>
      </c>
      <c r="J19" s="12">
        <v>140.81</v>
      </c>
      <c r="K19" s="12">
        <v>26.7</v>
      </c>
      <c r="L19" s="12">
        <v>14.79</v>
      </c>
      <c r="M19" s="12">
        <v>119.48</v>
      </c>
      <c r="N19" s="12">
        <v>206.96</v>
      </c>
      <c r="O19" s="3"/>
    </row>
    <row r="20" spans="2:15" ht="12.75">
      <c r="B20" s="11" t="s">
        <v>14</v>
      </c>
      <c r="C20" s="12">
        <v>0</v>
      </c>
      <c r="D20" s="12">
        <v>483.3</v>
      </c>
      <c r="E20" s="12">
        <v>0</v>
      </c>
      <c r="F20" s="12">
        <v>15.3</v>
      </c>
      <c r="G20" s="12">
        <v>0</v>
      </c>
      <c r="H20" s="12">
        <v>15.3</v>
      </c>
      <c r="I20" s="12">
        <v>10208.33</v>
      </c>
      <c r="J20" s="12">
        <v>15.3</v>
      </c>
      <c r="K20" s="12">
        <v>0</v>
      </c>
      <c r="L20" s="12">
        <v>61329.57</v>
      </c>
      <c r="M20" s="12">
        <v>40</v>
      </c>
      <c r="N20" s="12">
        <v>825</v>
      </c>
      <c r="O20" s="3"/>
    </row>
    <row r="21" spans="2:15" ht="12.75">
      <c r="B21" s="11" t="s">
        <v>15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3"/>
    </row>
    <row r="22" spans="2:15" ht="12.75">
      <c r="B22" s="11" t="s">
        <v>16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3"/>
    </row>
    <row r="23" spans="2:15" ht="12.75">
      <c r="B23" s="11" t="s">
        <v>17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3"/>
    </row>
    <row r="24" spans="2:15" ht="12.75">
      <c r="B24" s="11" t="s">
        <v>18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3"/>
    </row>
    <row r="25" spans="2:15" ht="12.75">
      <c r="B25" s="11" t="s">
        <v>35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3"/>
    </row>
    <row r="26" spans="2:15" ht="12.75">
      <c r="B26" s="11" t="s">
        <v>19</v>
      </c>
      <c r="C26" s="12">
        <v>2129.55</v>
      </c>
      <c r="D26" s="12">
        <v>64.06</v>
      </c>
      <c r="E26" s="12">
        <v>5271.83</v>
      </c>
      <c r="F26" s="12">
        <v>935.47</v>
      </c>
      <c r="G26" s="12">
        <v>5784.11</v>
      </c>
      <c r="H26" s="12">
        <v>0</v>
      </c>
      <c r="I26" s="12">
        <v>0</v>
      </c>
      <c r="J26" s="12">
        <v>199.77</v>
      </c>
      <c r="K26" s="12">
        <v>0</v>
      </c>
      <c r="L26" s="12">
        <v>868</v>
      </c>
      <c r="M26" s="12">
        <v>0</v>
      </c>
      <c r="N26" s="12">
        <v>2766</v>
      </c>
      <c r="O26" s="3"/>
    </row>
    <row r="27" spans="2:15" ht="12.75">
      <c r="B27" s="11" t="s">
        <v>61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3"/>
    </row>
    <row r="28" spans="2:15" ht="12.75">
      <c r="B28" s="11" t="s">
        <v>20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3"/>
    </row>
    <row r="29" spans="2:15" ht="12.75">
      <c r="B29" s="11" t="s">
        <v>62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3"/>
    </row>
    <row r="30" spans="2:15" ht="12.75">
      <c r="B30" s="11" t="s">
        <v>21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3"/>
    </row>
    <row r="31" spans="2:15" ht="12.75">
      <c r="B31" s="11" t="s">
        <v>63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3"/>
    </row>
    <row r="32" spans="2:15" ht="12.75">
      <c r="B32" s="11" t="s">
        <v>22</v>
      </c>
      <c r="C32" s="12">
        <v>0</v>
      </c>
      <c r="D32" s="12">
        <v>0</v>
      </c>
      <c r="E32" s="12">
        <v>0</v>
      </c>
      <c r="F32" s="12">
        <v>0</v>
      </c>
      <c r="G32" s="12">
        <v>100</v>
      </c>
      <c r="H32" s="12">
        <v>70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3"/>
    </row>
    <row r="33" spans="2:15" ht="12.75">
      <c r="B33" s="11" t="s">
        <v>55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3"/>
    </row>
    <row r="34" spans="2:15" ht="12.75">
      <c r="B34" s="11" t="s">
        <v>23</v>
      </c>
      <c r="C34" s="12">
        <v>2593.05</v>
      </c>
      <c r="D34" s="12">
        <v>2593.05</v>
      </c>
      <c r="E34" s="12">
        <v>2593.05</v>
      </c>
      <c r="F34" s="12">
        <v>2593.05</v>
      </c>
      <c r="G34" s="12">
        <v>3581.07</v>
      </c>
      <c r="H34" s="12">
        <v>2773.79</v>
      </c>
      <c r="I34" s="12">
        <v>2773.79</v>
      </c>
      <c r="J34" s="12">
        <v>2773.79</v>
      </c>
      <c r="K34" s="12">
        <v>2773.79</v>
      </c>
      <c r="L34" s="12">
        <v>2773.79</v>
      </c>
      <c r="M34" s="12">
        <v>2773.79</v>
      </c>
      <c r="N34" s="12">
        <v>2773.79</v>
      </c>
      <c r="O34" s="3"/>
    </row>
    <row r="35" spans="2:15" ht="12.75">
      <c r="B35" s="11" t="s">
        <v>24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3"/>
    </row>
    <row r="36" spans="2:15" ht="12.75">
      <c r="B36" s="11" t="s">
        <v>25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3"/>
    </row>
    <row r="37" spans="2:15" ht="12.75">
      <c r="B37" s="11" t="s">
        <v>26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3"/>
    </row>
    <row r="38" spans="2:15" ht="12.75">
      <c r="B38" s="11" t="s">
        <v>27</v>
      </c>
      <c r="C38" s="12">
        <v>137847.68</v>
      </c>
      <c r="D38" s="12">
        <v>147807.78</v>
      </c>
      <c r="E38" s="12">
        <v>131143.91</v>
      </c>
      <c r="F38" s="12">
        <v>142138.79</v>
      </c>
      <c r="G38" s="12">
        <v>133376.81</v>
      </c>
      <c r="H38" s="12">
        <v>168402.31</v>
      </c>
      <c r="I38" s="12">
        <v>167383.38</v>
      </c>
      <c r="J38" s="12">
        <v>139376.7</v>
      </c>
      <c r="K38" s="12">
        <v>136569.72</v>
      </c>
      <c r="L38" s="12">
        <v>146117.6</v>
      </c>
      <c r="M38" s="12">
        <v>157337.68</v>
      </c>
      <c r="N38" s="12">
        <v>152669.34</v>
      </c>
      <c r="O38" s="3"/>
    </row>
    <row r="39" spans="2:15" ht="12.75">
      <c r="B39" s="11" t="s">
        <v>65</v>
      </c>
      <c r="C39" s="12">
        <f>C38*33%</f>
        <v>45489.7344</v>
      </c>
      <c r="D39" s="12">
        <f aca="true" t="shared" si="1" ref="D39:N39">D38*33%</f>
        <v>48776.5674</v>
      </c>
      <c r="E39" s="12">
        <f t="shared" si="1"/>
        <v>43277.490300000005</v>
      </c>
      <c r="F39" s="12">
        <f t="shared" si="1"/>
        <v>46905.80070000001</v>
      </c>
      <c r="G39" s="12">
        <f t="shared" si="1"/>
        <v>44014.3473</v>
      </c>
      <c r="H39" s="12">
        <f t="shared" si="1"/>
        <v>55572.7623</v>
      </c>
      <c r="I39" s="12">
        <f t="shared" si="1"/>
        <v>55236.515400000004</v>
      </c>
      <c r="J39" s="12">
        <f t="shared" si="1"/>
        <v>45994.31100000001</v>
      </c>
      <c r="K39" s="12">
        <f t="shared" si="1"/>
        <v>45068.007600000004</v>
      </c>
      <c r="L39" s="12">
        <f t="shared" si="1"/>
        <v>48218.808000000005</v>
      </c>
      <c r="M39" s="12">
        <f t="shared" si="1"/>
        <v>51921.4344</v>
      </c>
      <c r="N39" s="12">
        <f t="shared" si="1"/>
        <v>50380.8822</v>
      </c>
      <c r="O39" s="3"/>
    </row>
    <row r="40" spans="2:15" ht="12.75">
      <c r="B40" s="11" t="s">
        <v>36</v>
      </c>
      <c r="C40" s="12">
        <v>27124.28</v>
      </c>
      <c r="D40" s="12">
        <v>25598.64</v>
      </c>
      <c r="E40" s="12">
        <v>25598.64</v>
      </c>
      <c r="F40" s="12">
        <v>25681.38</v>
      </c>
      <c r="G40" s="12">
        <v>28417.73</v>
      </c>
      <c r="H40" s="12">
        <v>26886.39</v>
      </c>
      <c r="I40" s="12">
        <v>26886.39</v>
      </c>
      <c r="J40" s="12">
        <v>22319.91</v>
      </c>
      <c r="K40" s="12">
        <v>27121.39</v>
      </c>
      <c r="L40" s="12">
        <v>22732.91</v>
      </c>
      <c r="M40" s="12">
        <v>22622.87</v>
      </c>
      <c r="N40" s="12">
        <v>22622.87</v>
      </c>
      <c r="O40" s="3"/>
    </row>
    <row r="41" spans="2:15" ht="12.75">
      <c r="B41" s="11" t="s">
        <v>28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3"/>
    </row>
    <row r="42" spans="2:15" ht="12.75">
      <c r="B42" s="11" t="s">
        <v>37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3"/>
    </row>
    <row r="43" spans="2:15" ht="12.75">
      <c r="B43" s="11" t="s">
        <v>29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3"/>
    </row>
    <row r="44" spans="2:15" ht="12.75">
      <c r="B44" s="11" t="s">
        <v>30</v>
      </c>
      <c r="C44" s="12">
        <v>1321.7</v>
      </c>
      <c r="D44" s="12">
        <v>1343.2</v>
      </c>
      <c r="E44" s="12">
        <v>1353.3</v>
      </c>
      <c r="F44" s="12">
        <v>1743.32</v>
      </c>
      <c r="G44" s="12">
        <v>1375.64</v>
      </c>
      <c r="H44" s="12">
        <v>831.48</v>
      </c>
      <c r="I44" s="12">
        <v>1059.84</v>
      </c>
      <c r="J44" s="12">
        <v>1137.26</v>
      </c>
      <c r="K44" s="12">
        <v>934.07</v>
      </c>
      <c r="L44" s="12">
        <v>867.68</v>
      </c>
      <c r="M44" s="12">
        <v>907.99</v>
      </c>
      <c r="N44" s="12">
        <v>868.21</v>
      </c>
      <c r="O44" s="3"/>
    </row>
    <row r="45" spans="2:15" ht="12.75">
      <c r="B45" s="11" t="s">
        <v>56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3"/>
    </row>
    <row r="46" spans="2:15" ht="12.75">
      <c r="B46" s="11" t="s">
        <v>31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3"/>
    </row>
    <row r="47" spans="2:15" s="2" customFormat="1" ht="12.75">
      <c r="B47" s="11" t="s">
        <v>34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4"/>
    </row>
    <row r="48" spans="2:14" ht="12.75">
      <c r="B48" s="11" t="s">
        <v>32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</row>
    <row r="49" spans="2:15" ht="12.75">
      <c r="B49" s="13" t="s">
        <v>33</v>
      </c>
      <c r="C49" s="14">
        <f>SUM(C2:C48)</f>
        <v>224198.29439999998</v>
      </c>
      <c r="D49" s="14">
        <f aca="true" t="shared" si="2" ref="D49:N49">SUM(D2:D48)</f>
        <v>234458.53740000003</v>
      </c>
      <c r="E49" s="14">
        <f t="shared" si="2"/>
        <v>216949.2503</v>
      </c>
      <c r="F49" s="14">
        <f t="shared" si="2"/>
        <v>227821.40070000006</v>
      </c>
      <c r="G49" s="14">
        <f t="shared" si="2"/>
        <v>224103.81730000002</v>
      </c>
      <c r="H49" s="14">
        <f t="shared" si="2"/>
        <v>261991.71229999998</v>
      </c>
      <c r="I49" s="14">
        <f t="shared" si="2"/>
        <v>271057.78540000005</v>
      </c>
      <c r="J49" s="14">
        <f t="shared" si="2"/>
        <v>219469.56100000005</v>
      </c>
      <c r="K49" s="14">
        <f t="shared" si="2"/>
        <v>220260.9876</v>
      </c>
      <c r="L49" s="14">
        <f t="shared" si="2"/>
        <v>290578.98799999995</v>
      </c>
      <c r="M49" s="14">
        <f t="shared" si="2"/>
        <v>243555.91439999998</v>
      </c>
      <c r="N49" s="14">
        <f t="shared" si="2"/>
        <v>240574.18219999998</v>
      </c>
      <c r="O49" s="27"/>
    </row>
  </sheetData>
  <sheetProtection/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  <headerFooter alignWithMargins="0">
    <oddHeader>&amp;C&amp;"Arial,Negrito"&amp;12 035-COORDENADORIA DE INFORMÁTICA - 2012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B1">
      <pane ySplit="1" topLeftCell="A2" activePane="bottomLeft" state="frozen"/>
      <selection pane="topLeft" activeCell="A1" sqref="A1"/>
      <selection pane="bottomLeft" activeCell="N13" sqref="N13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8.7109375" style="0" customWidth="1"/>
    <col min="15" max="15" width="10.421875" style="0" customWidth="1"/>
  </cols>
  <sheetData>
    <row r="1" spans="1:14" ht="12.75">
      <c r="A1" t="s">
        <v>39</v>
      </c>
      <c r="B1" s="9" t="s">
        <v>0</v>
      </c>
      <c r="C1" s="10">
        <v>40909</v>
      </c>
      <c r="D1" s="10">
        <v>40940</v>
      </c>
      <c r="E1" s="10">
        <v>40969</v>
      </c>
      <c r="F1" s="10">
        <v>41000</v>
      </c>
      <c r="G1" s="10">
        <v>41030</v>
      </c>
      <c r="H1" s="10">
        <v>41061</v>
      </c>
      <c r="I1" s="10">
        <v>41091</v>
      </c>
      <c r="J1" s="10">
        <v>41122</v>
      </c>
      <c r="K1" s="10">
        <v>41153</v>
      </c>
      <c r="L1" s="10">
        <v>41183</v>
      </c>
      <c r="M1" s="10">
        <v>41214</v>
      </c>
      <c r="N1" s="10">
        <v>41244</v>
      </c>
    </row>
    <row r="2" spans="2:15" ht="12.75">
      <c r="B2" s="11" t="s">
        <v>1</v>
      </c>
      <c r="C2" s="12">
        <v>0</v>
      </c>
      <c r="D2" s="12">
        <v>0</v>
      </c>
      <c r="E2" s="12">
        <v>9.56</v>
      </c>
      <c r="F2" s="12">
        <v>0</v>
      </c>
      <c r="G2" s="12">
        <v>0</v>
      </c>
      <c r="H2" s="12">
        <v>0</v>
      </c>
      <c r="I2" s="12">
        <v>0</v>
      </c>
      <c r="J2" s="12">
        <v>0</v>
      </c>
      <c r="K2" s="12">
        <v>10.99</v>
      </c>
      <c r="L2" s="12">
        <v>0</v>
      </c>
      <c r="M2" s="12">
        <v>17.7</v>
      </c>
      <c r="N2" s="12">
        <v>0</v>
      </c>
      <c r="O2" s="3"/>
    </row>
    <row r="3" spans="2:15" ht="12.75">
      <c r="B3" s="11" t="s">
        <v>2</v>
      </c>
      <c r="C3" s="12">
        <v>86.12</v>
      </c>
      <c r="D3" s="12">
        <v>127.48</v>
      </c>
      <c r="E3" s="12">
        <v>99.25</v>
      </c>
      <c r="F3" s="12">
        <v>171.24</v>
      </c>
      <c r="G3" s="12">
        <v>86.12</v>
      </c>
      <c r="H3" s="12">
        <v>86.12</v>
      </c>
      <c r="I3" s="12">
        <v>86.12</v>
      </c>
      <c r="J3" s="12">
        <v>110.44</v>
      </c>
      <c r="K3" s="12">
        <v>86.12</v>
      </c>
      <c r="L3" s="12">
        <v>86.12</v>
      </c>
      <c r="M3" s="12">
        <v>86.12</v>
      </c>
      <c r="N3" s="26">
        <v>86.12</v>
      </c>
      <c r="O3" s="3"/>
    </row>
    <row r="4" spans="2:15" ht="12.75">
      <c r="B4" s="11" t="s">
        <v>3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3"/>
    </row>
    <row r="5" spans="2:15" ht="12.75">
      <c r="B5" s="11" t="s">
        <v>58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3"/>
    </row>
    <row r="6" spans="2:15" ht="12.75">
      <c r="B6" s="11" t="s">
        <v>4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3"/>
    </row>
    <row r="7" spans="2:15" ht="12.75">
      <c r="B7" s="11" t="s">
        <v>7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287.87</v>
      </c>
      <c r="J7" s="12">
        <v>431.75</v>
      </c>
      <c r="K7" s="12">
        <v>0</v>
      </c>
      <c r="L7" s="12">
        <v>0</v>
      </c>
      <c r="M7" s="12">
        <v>0</v>
      </c>
      <c r="N7" s="12">
        <v>0</v>
      </c>
      <c r="O7" s="3"/>
    </row>
    <row r="8" spans="2:15" ht="12.75">
      <c r="B8" s="11" t="s">
        <v>59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3"/>
    </row>
    <row r="9" spans="2:15" ht="12.75">
      <c r="B9" s="11" t="s">
        <v>60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3"/>
    </row>
    <row r="10" spans="2:15" ht="12.75">
      <c r="B10" s="11" t="s">
        <v>53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3"/>
    </row>
    <row r="11" spans="2:15" ht="12.75">
      <c r="B11" s="11" t="s">
        <v>5</v>
      </c>
      <c r="C11" s="12">
        <v>472.1</v>
      </c>
      <c r="D11" s="12">
        <v>596.61</v>
      </c>
      <c r="E11" s="12">
        <v>457</v>
      </c>
      <c r="F11" s="12">
        <v>298.39</v>
      </c>
      <c r="G11" s="12">
        <v>276.78</v>
      </c>
      <c r="H11" s="26">
        <v>179.46</v>
      </c>
      <c r="I11" s="26">
        <v>393.52</v>
      </c>
      <c r="J11" s="26">
        <v>428.41</v>
      </c>
      <c r="K11" s="26">
        <v>400.01</v>
      </c>
      <c r="L11" s="26">
        <v>486.91</v>
      </c>
      <c r="M11" s="26">
        <v>506.9</v>
      </c>
      <c r="N11" s="25">
        <v>486.91</v>
      </c>
      <c r="O11" s="3"/>
    </row>
    <row r="12" spans="2:15" ht="12.75">
      <c r="B12" s="11" t="s">
        <v>6</v>
      </c>
      <c r="C12" s="12">
        <v>13.33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487.78</v>
      </c>
      <c r="O12" s="3"/>
    </row>
    <row r="13" spans="2:15" ht="12.75">
      <c r="B13" s="11" t="s">
        <v>8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3"/>
    </row>
    <row r="14" spans="2:15" ht="12.75">
      <c r="B14" s="11" t="s">
        <v>9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3"/>
    </row>
    <row r="15" spans="2:15" ht="12.75">
      <c r="B15" s="11" t="s">
        <v>10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3"/>
    </row>
    <row r="16" spans="2:15" ht="12.75">
      <c r="B16" s="11" t="s">
        <v>11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3"/>
    </row>
    <row r="17" spans="2:15" ht="12.75">
      <c r="B17" s="11" t="s">
        <v>54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3"/>
    </row>
    <row r="18" spans="2:15" ht="12.75">
      <c r="B18" s="11" t="s">
        <v>12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3"/>
    </row>
    <row r="19" spans="2:15" ht="12.75">
      <c r="B19" s="11" t="s">
        <v>13</v>
      </c>
      <c r="C19" s="12">
        <v>0</v>
      </c>
      <c r="D19" s="12">
        <v>54.19</v>
      </c>
      <c r="E19" s="12">
        <v>22.59</v>
      </c>
      <c r="F19" s="12">
        <v>80.79</v>
      </c>
      <c r="G19" s="12">
        <v>0</v>
      </c>
      <c r="H19" s="12">
        <v>0</v>
      </c>
      <c r="I19" s="12">
        <v>0</v>
      </c>
      <c r="J19" s="12">
        <v>22.75</v>
      </c>
      <c r="K19" s="12">
        <v>57.91</v>
      </c>
      <c r="L19" s="12">
        <v>0</v>
      </c>
      <c r="M19" s="12">
        <v>95.78</v>
      </c>
      <c r="N19" s="12">
        <v>0</v>
      </c>
      <c r="O19" s="3"/>
    </row>
    <row r="20" spans="2:15" ht="12.75">
      <c r="B20" s="11" t="s">
        <v>14</v>
      </c>
      <c r="C20" s="12">
        <v>0</v>
      </c>
      <c r="D20" s="12">
        <v>92.99</v>
      </c>
      <c r="E20" s="12">
        <v>0</v>
      </c>
      <c r="F20" s="12">
        <v>141.35</v>
      </c>
      <c r="G20" s="12">
        <v>0</v>
      </c>
      <c r="H20" s="12">
        <v>0</v>
      </c>
      <c r="I20" s="12">
        <v>0</v>
      </c>
      <c r="J20" s="12">
        <v>58</v>
      </c>
      <c r="K20" s="12">
        <v>0</v>
      </c>
      <c r="L20" s="12">
        <v>0</v>
      </c>
      <c r="M20" s="12">
        <v>87</v>
      </c>
      <c r="N20" s="12">
        <v>145</v>
      </c>
      <c r="O20" s="3"/>
    </row>
    <row r="21" spans="2:15" ht="12.75">
      <c r="B21" s="11" t="s">
        <v>15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3"/>
    </row>
    <row r="22" spans="2:15" ht="12.75">
      <c r="B22" s="11" t="s">
        <v>16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37.8</v>
      </c>
      <c r="M22" s="12">
        <v>0</v>
      </c>
      <c r="N22" s="12">
        <v>0</v>
      </c>
      <c r="O22" s="3"/>
    </row>
    <row r="23" spans="2:15" ht="12.75">
      <c r="B23" s="11" t="s">
        <v>17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3"/>
    </row>
    <row r="24" spans="2:15" ht="12.75">
      <c r="B24" s="11" t="s">
        <v>18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3"/>
    </row>
    <row r="25" spans="2:15" ht="12.75">
      <c r="B25" s="11" t="s">
        <v>35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3"/>
    </row>
    <row r="26" spans="2:15" ht="12.75">
      <c r="B26" s="11" t="s">
        <v>19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88</v>
      </c>
      <c r="L26" s="12">
        <v>0</v>
      </c>
      <c r="M26" s="12">
        <v>0</v>
      </c>
      <c r="N26" s="12">
        <v>0</v>
      </c>
      <c r="O26" s="3"/>
    </row>
    <row r="27" spans="2:15" ht="12.75">
      <c r="B27" s="11" t="s">
        <v>61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3"/>
    </row>
    <row r="28" spans="2:15" ht="12.75">
      <c r="B28" s="11" t="s">
        <v>20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173.78</v>
      </c>
      <c r="I28" s="12">
        <v>2109.36</v>
      </c>
      <c r="J28" s="12">
        <v>2078.28</v>
      </c>
      <c r="K28" s="12">
        <v>34.04</v>
      </c>
      <c r="L28" s="12">
        <v>0</v>
      </c>
      <c r="M28" s="12">
        <v>0</v>
      </c>
      <c r="N28" s="12">
        <v>0</v>
      </c>
      <c r="O28" s="3"/>
    </row>
    <row r="29" spans="2:15" ht="12.75">
      <c r="B29" s="11" t="s">
        <v>62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3"/>
    </row>
    <row r="30" spans="2:15" ht="12.75">
      <c r="B30" s="11" t="s">
        <v>21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3"/>
    </row>
    <row r="31" spans="2:15" ht="12.75">
      <c r="B31" s="11" t="s">
        <v>63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3"/>
    </row>
    <row r="32" spans="2:15" ht="12.75">
      <c r="B32" s="11" t="s">
        <v>22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3"/>
    </row>
    <row r="33" spans="2:15" ht="12.75">
      <c r="B33" s="11" t="s">
        <v>55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3"/>
    </row>
    <row r="34" spans="2:15" ht="12.75">
      <c r="B34" s="11" t="s">
        <v>23</v>
      </c>
      <c r="C34" s="12">
        <v>2593.05</v>
      </c>
      <c r="D34" s="12">
        <v>2593.05</v>
      </c>
      <c r="E34" s="12">
        <v>2593.05</v>
      </c>
      <c r="F34" s="12">
        <v>2593.05</v>
      </c>
      <c r="G34" s="12">
        <v>3581.07</v>
      </c>
      <c r="H34" s="12">
        <v>2773.79</v>
      </c>
      <c r="I34" s="12">
        <v>2773.79</v>
      </c>
      <c r="J34" s="12">
        <v>2773.79</v>
      </c>
      <c r="K34" s="12">
        <v>2773.79</v>
      </c>
      <c r="L34" s="12">
        <v>2773.79</v>
      </c>
      <c r="M34" s="12">
        <v>2773.79</v>
      </c>
      <c r="N34" s="12">
        <v>2773.79</v>
      </c>
      <c r="O34" s="3"/>
    </row>
    <row r="35" spans="2:15" ht="12.75">
      <c r="B35" s="11" t="s">
        <v>24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3"/>
    </row>
    <row r="36" spans="2:15" ht="12.75">
      <c r="B36" s="11" t="s">
        <v>25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3"/>
    </row>
    <row r="37" spans="2:15" ht="12.75">
      <c r="B37" s="11" t="s">
        <v>26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3"/>
    </row>
    <row r="38" spans="2:15" ht="12.75">
      <c r="B38" s="11" t="s">
        <v>27</v>
      </c>
      <c r="C38" s="12">
        <v>9592.63</v>
      </c>
      <c r="D38" s="12">
        <v>15987.71</v>
      </c>
      <c r="E38" s="12">
        <v>9592.64</v>
      </c>
      <c r="F38" s="12">
        <v>9592.63</v>
      </c>
      <c r="G38" s="12">
        <v>9592.63</v>
      </c>
      <c r="H38" s="12">
        <v>10613.98</v>
      </c>
      <c r="I38" s="12">
        <v>12480.6</v>
      </c>
      <c r="J38" s="12">
        <v>19494.12</v>
      </c>
      <c r="K38" s="12">
        <v>20642.6</v>
      </c>
      <c r="L38" s="12">
        <v>20582.06</v>
      </c>
      <c r="M38" s="12">
        <v>20582.06</v>
      </c>
      <c r="N38" s="12">
        <v>20582.06</v>
      </c>
      <c r="O38" s="3"/>
    </row>
    <row r="39" spans="2:15" ht="12.75">
      <c r="B39" s="11" t="s">
        <v>65</v>
      </c>
      <c r="C39" s="12">
        <f>C38*33%</f>
        <v>3165.5679</v>
      </c>
      <c r="D39" s="12">
        <f aca="true" t="shared" si="0" ref="D39:N39">D38*33%</f>
        <v>5275.9443</v>
      </c>
      <c r="E39" s="12">
        <f t="shared" si="0"/>
        <v>3165.5712</v>
      </c>
      <c r="F39" s="12">
        <f t="shared" si="0"/>
        <v>3165.5679</v>
      </c>
      <c r="G39" s="12">
        <f t="shared" si="0"/>
        <v>3165.5679</v>
      </c>
      <c r="H39" s="12">
        <f t="shared" si="0"/>
        <v>3502.6134</v>
      </c>
      <c r="I39" s="12">
        <f t="shared" si="0"/>
        <v>4118.598</v>
      </c>
      <c r="J39" s="12">
        <f t="shared" si="0"/>
        <v>6433.0596</v>
      </c>
      <c r="K39" s="12">
        <f t="shared" si="0"/>
        <v>6812.058</v>
      </c>
      <c r="L39" s="12">
        <f t="shared" si="0"/>
        <v>6792.0798</v>
      </c>
      <c r="M39" s="12">
        <f t="shared" si="0"/>
        <v>6792.0798</v>
      </c>
      <c r="N39" s="12">
        <f t="shared" si="0"/>
        <v>6792.0798</v>
      </c>
      <c r="O39" s="3"/>
    </row>
    <row r="40" spans="2:15" ht="12.75">
      <c r="B40" s="11" t="s">
        <v>36</v>
      </c>
      <c r="C40" s="12">
        <v>16003.85</v>
      </c>
      <c r="D40" s="12">
        <v>17082.53</v>
      </c>
      <c r="E40" s="12">
        <v>16913.23</v>
      </c>
      <c r="F40" s="12">
        <v>16571.42</v>
      </c>
      <c r="G40" s="12">
        <v>16546.4</v>
      </c>
      <c r="H40" s="12">
        <v>16725.27</v>
      </c>
      <c r="I40" s="12">
        <v>15193.87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3"/>
    </row>
    <row r="41" spans="2:15" ht="12.75">
      <c r="B41" s="11" t="s">
        <v>28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3"/>
    </row>
    <row r="42" spans="2:15" ht="12.75">
      <c r="B42" s="11" t="s">
        <v>37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3"/>
    </row>
    <row r="43" spans="2:15" ht="12.75">
      <c r="B43" s="11" t="s">
        <v>29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3"/>
    </row>
    <row r="44" spans="2:15" ht="12.75">
      <c r="B44" s="11" t="s">
        <v>30</v>
      </c>
      <c r="C44" s="12">
        <v>537.52</v>
      </c>
      <c r="D44" s="12">
        <v>461.63</v>
      </c>
      <c r="E44" s="12">
        <v>370.72</v>
      </c>
      <c r="F44" s="12">
        <v>410.63</v>
      </c>
      <c r="G44" s="12">
        <v>390.47</v>
      </c>
      <c r="H44" s="12">
        <v>461.03</v>
      </c>
      <c r="I44" s="12">
        <v>435.5</v>
      </c>
      <c r="J44" s="12">
        <v>335.49</v>
      </c>
      <c r="K44" s="12">
        <v>286.76</v>
      </c>
      <c r="L44" s="12">
        <v>301.45</v>
      </c>
      <c r="M44" s="12">
        <v>286.08</v>
      </c>
      <c r="N44" s="26">
        <v>276.88</v>
      </c>
      <c r="O44" s="27"/>
    </row>
    <row r="45" spans="2:14" ht="12.75">
      <c r="B45" s="11" t="s">
        <v>56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</row>
    <row r="46" spans="2:14" ht="12.75">
      <c r="B46" s="11" t="s">
        <v>31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</row>
    <row r="47" spans="2:14" ht="12.75">
      <c r="B47" s="11" t="s">
        <v>34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</row>
    <row r="48" spans="2:14" ht="12.75">
      <c r="B48" s="11" t="s">
        <v>32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</row>
    <row r="49" spans="2:15" ht="12.75">
      <c r="B49" s="13" t="s">
        <v>33</v>
      </c>
      <c r="C49" s="14">
        <f aca="true" t="shared" si="1" ref="C49:N49">SUM(C2:C48)</f>
        <v>32464.1679</v>
      </c>
      <c r="D49" s="14">
        <f t="shared" si="1"/>
        <v>42272.1343</v>
      </c>
      <c r="E49" s="14">
        <f t="shared" si="1"/>
        <v>33223.6112</v>
      </c>
      <c r="F49" s="14">
        <f t="shared" si="1"/>
        <v>33025.067899999995</v>
      </c>
      <c r="G49" s="14">
        <f t="shared" si="1"/>
        <v>33639.0379</v>
      </c>
      <c r="H49" s="14">
        <f t="shared" si="1"/>
        <v>34516.043399999995</v>
      </c>
      <c r="I49" s="14">
        <f t="shared" si="1"/>
        <v>37879.228</v>
      </c>
      <c r="J49" s="14">
        <f t="shared" si="1"/>
        <v>32166.089600000003</v>
      </c>
      <c r="K49" s="14">
        <f t="shared" si="1"/>
        <v>31192.278</v>
      </c>
      <c r="L49" s="14">
        <f t="shared" si="1"/>
        <v>31060.2098</v>
      </c>
      <c r="M49" s="14">
        <f t="shared" si="1"/>
        <v>31227.509800000003</v>
      </c>
      <c r="N49" s="14">
        <f t="shared" si="1"/>
        <v>31630.6198</v>
      </c>
      <c r="O49" s="27">
        <f>SUM(C49:N49)</f>
        <v>404295.99759999994</v>
      </c>
    </row>
  </sheetData>
  <sheetProtection/>
  <printOptions horizontalCentered="1" verticalCentered="1"/>
  <pageMargins left="0.3937007874015748" right="0.3937007874015748" top="0.3937007874015748" bottom="0" header="0.5118110236220472" footer="0.5118110236220472"/>
  <pageSetup horizontalDpi="600" verticalDpi="600" orientation="landscape" paperSize="9" scale="80" r:id="rId1"/>
  <headerFooter alignWithMargins="0">
    <oddHeader>&amp;C&amp;"Arial,Negrito"&amp;12FARMÁCIA POIPULAR - NORTE - 2012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N12" sqref="N12"/>
    </sheetView>
  </sheetViews>
  <sheetFormatPr defaultColWidth="9.140625" defaultRowHeight="12.75"/>
  <cols>
    <col min="1" max="1" width="0.13671875" style="0" customWidth="1"/>
    <col min="2" max="2" width="26.00390625" style="1" customWidth="1"/>
    <col min="3" max="8" width="8.7109375" style="1" customWidth="1"/>
    <col min="9" max="14" width="8.7109375" style="0" customWidth="1"/>
    <col min="15" max="15" width="10.421875" style="0" customWidth="1"/>
  </cols>
  <sheetData>
    <row r="1" spans="1:14" ht="12.75" customHeight="1">
      <c r="A1" t="s">
        <v>40</v>
      </c>
      <c r="B1" s="9" t="s">
        <v>0</v>
      </c>
      <c r="C1" s="10">
        <v>40909</v>
      </c>
      <c r="D1" s="10">
        <v>40940</v>
      </c>
      <c r="E1" s="10">
        <v>40969</v>
      </c>
      <c r="F1" s="10">
        <v>41000</v>
      </c>
      <c r="G1" s="10">
        <v>41030</v>
      </c>
      <c r="H1" s="10">
        <v>41061</v>
      </c>
      <c r="I1" s="10">
        <v>41091</v>
      </c>
      <c r="J1" s="10">
        <v>41122</v>
      </c>
      <c r="K1" s="10">
        <v>41153</v>
      </c>
      <c r="L1" s="10">
        <v>41183</v>
      </c>
      <c r="M1" s="10">
        <v>41214</v>
      </c>
      <c r="N1" s="10">
        <v>41244</v>
      </c>
    </row>
    <row r="2" spans="2:15" ht="12.75" customHeight="1">
      <c r="B2" s="11" t="s">
        <v>1</v>
      </c>
      <c r="C2" s="12">
        <v>10.99</v>
      </c>
      <c r="D2" s="12">
        <v>0</v>
      </c>
      <c r="E2" s="12">
        <v>0</v>
      </c>
      <c r="F2" s="12">
        <v>0</v>
      </c>
      <c r="G2" s="12">
        <v>0</v>
      </c>
      <c r="H2" s="12">
        <v>0</v>
      </c>
      <c r="I2" s="12">
        <v>0</v>
      </c>
      <c r="J2" s="12">
        <v>0</v>
      </c>
      <c r="K2" s="12">
        <v>0</v>
      </c>
      <c r="L2" s="12">
        <v>0</v>
      </c>
      <c r="M2" s="12">
        <v>0</v>
      </c>
      <c r="N2" s="12">
        <v>0</v>
      </c>
      <c r="O2" s="3"/>
    </row>
    <row r="3" spans="2:15" ht="12.75" customHeight="1">
      <c r="B3" s="11" t="s">
        <v>2</v>
      </c>
      <c r="C3" s="12">
        <v>55.22</v>
      </c>
      <c r="D3" s="12">
        <v>103.98</v>
      </c>
      <c r="E3" s="12">
        <v>73.72</v>
      </c>
      <c r="F3" s="12">
        <v>55.22</v>
      </c>
      <c r="G3" s="12">
        <v>43.06</v>
      </c>
      <c r="H3" s="12">
        <v>43.06</v>
      </c>
      <c r="I3" s="12">
        <v>55.22</v>
      </c>
      <c r="J3" s="12">
        <v>43.06</v>
      </c>
      <c r="K3" s="12">
        <v>55.22</v>
      </c>
      <c r="L3" s="12">
        <v>55.22</v>
      </c>
      <c r="M3" s="12">
        <v>55.22</v>
      </c>
      <c r="N3" s="26">
        <v>79.54</v>
      </c>
      <c r="O3" s="3"/>
    </row>
    <row r="4" spans="1:15" ht="12.75" customHeight="1">
      <c r="A4">
        <v>337.48</v>
      </c>
      <c r="B4" s="11" t="s">
        <v>3</v>
      </c>
      <c r="C4" s="12">
        <v>3086</v>
      </c>
      <c r="D4" s="12">
        <v>3086</v>
      </c>
      <c r="E4" s="12">
        <v>3086</v>
      </c>
      <c r="F4" s="12">
        <v>3086</v>
      </c>
      <c r="G4" s="12">
        <v>3086</v>
      </c>
      <c r="H4" s="12">
        <v>3086</v>
      </c>
      <c r="I4" s="12">
        <v>3086</v>
      </c>
      <c r="J4" s="12">
        <v>3086</v>
      </c>
      <c r="K4" s="12">
        <v>3086</v>
      </c>
      <c r="L4" s="12">
        <v>3086</v>
      </c>
      <c r="M4" s="12">
        <v>3086</v>
      </c>
      <c r="N4" s="12">
        <v>3086</v>
      </c>
      <c r="O4" s="3"/>
    </row>
    <row r="5" spans="2:15" ht="12.75" customHeight="1">
      <c r="B5" s="11" t="s">
        <v>58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3"/>
    </row>
    <row r="6" spans="2:15" ht="12.75" customHeight="1">
      <c r="B6" s="11" t="s">
        <v>4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3"/>
    </row>
    <row r="7" spans="2:15" ht="12.75" customHeight="1">
      <c r="B7" s="11" t="s">
        <v>7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504.21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3"/>
    </row>
    <row r="8" spans="2:15" ht="12.75" customHeight="1">
      <c r="B8" s="11" t="s">
        <v>59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3"/>
    </row>
    <row r="9" spans="2:15" ht="12.75" customHeight="1">
      <c r="B9" s="11" t="s">
        <v>60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3"/>
    </row>
    <row r="10" spans="2:15" ht="12.75" customHeight="1">
      <c r="B10" s="11" t="s">
        <v>53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3"/>
    </row>
    <row r="11" spans="2:15" ht="12.75" customHeight="1">
      <c r="B11" s="11" t="s">
        <v>5</v>
      </c>
      <c r="C11" s="12">
        <v>496.92</v>
      </c>
      <c r="D11" s="12">
        <v>239.16</v>
      </c>
      <c r="E11" s="12">
        <v>465.52</v>
      </c>
      <c r="F11" s="12">
        <v>338.34</v>
      </c>
      <c r="G11" s="12">
        <v>301.01</v>
      </c>
      <c r="H11" s="12">
        <v>387.24</v>
      </c>
      <c r="I11" s="26">
        <v>475.96</v>
      </c>
      <c r="J11" s="26">
        <v>470.95</v>
      </c>
      <c r="K11" s="26">
        <v>619.46</v>
      </c>
      <c r="L11" s="26">
        <v>861.46</v>
      </c>
      <c r="M11" s="26">
        <v>634.84</v>
      </c>
      <c r="N11" s="25">
        <v>651.78</v>
      </c>
      <c r="O11" s="3"/>
    </row>
    <row r="12" spans="2:15" ht="12.75" customHeight="1">
      <c r="B12" s="11" t="s">
        <v>6</v>
      </c>
      <c r="C12" s="12">
        <v>13.33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27.83</v>
      </c>
      <c r="M12" s="12">
        <v>0</v>
      </c>
      <c r="N12" s="12">
        <v>0</v>
      </c>
      <c r="O12" s="3"/>
    </row>
    <row r="13" spans="2:15" ht="12.75" customHeight="1">
      <c r="B13" s="11" t="s">
        <v>8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3"/>
    </row>
    <row r="14" spans="2:15" ht="12.75" customHeight="1">
      <c r="B14" s="11" t="s">
        <v>9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3"/>
    </row>
    <row r="15" spans="2:15" ht="12.75" customHeight="1">
      <c r="B15" s="11" t="s">
        <v>10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26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3"/>
    </row>
    <row r="16" spans="2:15" ht="12.75" customHeight="1">
      <c r="B16" s="11" t="s">
        <v>11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3"/>
    </row>
    <row r="17" spans="2:15" ht="12.75" customHeight="1">
      <c r="B17" s="11" t="s">
        <v>54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3"/>
    </row>
    <row r="18" spans="2:15" ht="12.75" customHeight="1">
      <c r="B18" s="11" t="s">
        <v>12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3"/>
    </row>
    <row r="19" spans="2:15" ht="12.75" customHeight="1">
      <c r="B19" s="11" t="s">
        <v>13</v>
      </c>
      <c r="C19" s="12">
        <v>126.69</v>
      </c>
      <c r="D19" s="12">
        <v>83.29</v>
      </c>
      <c r="E19" s="12">
        <v>25.45</v>
      </c>
      <c r="F19" s="12">
        <v>258.25</v>
      </c>
      <c r="G19" s="12">
        <v>3.99</v>
      </c>
      <c r="H19" s="12">
        <v>11.39</v>
      </c>
      <c r="I19" s="12">
        <v>0</v>
      </c>
      <c r="J19" s="12">
        <v>35.9</v>
      </c>
      <c r="K19" s="12">
        <v>62.25</v>
      </c>
      <c r="L19" s="12">
        <v>51.89</v>
      </c>
      <c r="M19" s="12">
        <v>71.37</v>
      </c>
      <c r="N19" s="12">
        <v>50.59</v>
      </c>
      <c r="O19" s="3"/>
    </row>
    <row r="20" spans="2:15" ht="12.75" customHeight="1">
      <c r="B20" s="11" t="s">
        <v>14</v>
      </c>
      <c r="C20" s="12">
        <v>0</v>
      </c>
      <c r="D20" s="12">
        <v>157.31</v>
      </c>
      <c r="E20" s="12">
        <v>30.44</v>
      </c>
      <c r="F20" s="12">
        <v>0</v>
      </c>
      <c r="G20" s="12">
        <v>84.58</v>
      </c>
      <c r="H20" s="12">
        <v>30.44</v>
      </c>
      <c r="I20" s="12">
        <v>126.18</v>
      </c>
      <c r="J20" s="12">
        <v>146.44</v>
      </c>
      <c r="K20" s="12">
        <v>0</v>
      </c>
      <c r="L20" s="12">
        <v>81</v>
      </c>
      <c r="M20" s="12">
        <v>58</v>
      </c>
      <c r="N20" s="12">
        <v>0</v>
      </c>
      <c r="O20" s="3"/>
    </row>
    <row r="21" spans="2:15" ht="12.75" customHeight="1">
      <c r="B21" s="11" t="s">
        <v>15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3"/>
    </row>
    <row r="22" spans="2:15" ht="12.75" customHeight="1">
      <c r="B22" s="11" t="s">
        <v>16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3"/>
    </row>
    <row r="23" spans="2:15" ht="12.75" customHeight="1">
      <c r="B23" s="11" t="s">
        <v>17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360</v>
      </c>
      <c r="M23" s="12">
        <v>0</v>
      </c>
      <c r="N23" s="12">
        <v>0</v>
      </c>
      <c r="O23" s="3"/>
    </row>
    <row r="24" spans="2:15" ht="12.75" customHeight="1">
      <c r="B24" s="11" t="s">
        <v>18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3"/>
    </row>
    <row r="25" spans="2:15" ht="12.75" customHeight="1">
      <c r="B25" s="11" t="s">
        <v>35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3"/>
    </row>
    <row r="26" spans="2:15" ht="12.75" customHeight="1">
      <c r="B26" s="11" t="s">
        <v>19</v>
      </c>
      <c r="C26" s="12">
        <v>0</v>
      </c>
      <c r="D26" s="12">
        <v>0</v>
      </c>
      <c r="E26" s="12">
        <v>0</v>
      </c>
      <c r="F26" s="12">
        <v>0</v>
      </c>
      <c r="G26" s="12">
        <v>3956.4</v>
      </c>
      <c r="H26" s="12">
        <v>0</v>
      </c>
      <c r="I26" s="12">
        <v>0</v>
      </c>
      <c r="J26" s="12">
        <v>0</v>
      </c>
      <c r="K26" s="12">
        <v>176</v>
      </c>
      <c r="L26" s="12">
        <v>0</v>
      </c>
      <c r="M26" s="12">
        <v>0</v>
      </c>
      <c r="N26" s="12">
        <v>0</v>
      </c>
      <c r="O26" s="3"/>
    </row>
    <row r="27" spans="2:15" ht="12.75" customHeight="1">
      <c r="B27" s="11" t="s">
        <v>61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3"/>
    </row>
    <row r="28" spans="2:15" ht="12.75" customHeight="1">
      <c r="B28" s="11" t="s">
        <v>20</v>
      </c>
      <c r="C28" s="12">
        <v>521.36</v>
      </c>
      <c r="D28" s="12">
        <v>0</v>
      </c>
      <c r="E28" s="12">
        <v>0</v>
      </c>
      <c r="F28" s="12">
        <v>0</v>
      </c>
      <c r="G28" s="12">
        <v>434.47</v>
      </c>
      <c r="H28" s="12">
        <v>0</v>
      </c>
      <c r="I28" s="12">
        <v>6219.17</v>
      </c>
      <c r="J28" s="12">
        <v>7804.31</v>
      </c>
      <c r="K28" s="12">
        <v>2112.32</v>
      </c>
      <c r="L28" s="12">
        <v>0</v>
      </c>
      <c r="M28" s="12">
        <v>0</v>
      </c>
      <c r="N28" s="12">
        <v>0</v>
      </c>
      <c r="O28" s="3"/>
    </row>
    <row r="29" spans="2:15" ht="12.75" customHeight="1">
      <c r="B29" s="11" t="s">
        <v>62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3"/>
    </row>
    <row r="30" spans="2:15" ht="12.75" customHeight="1">
      <c r="B30" s="11" t="s">
        <v>21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3"/>
    </row>
    <row r="31" spans="2:15" ht="12.75" customHeight="1">
      <c r="B31" s="11" t="s">
        <v>63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3"/>
    </row>
    <row r="32" spans="2:15" ht="12.75" customHeight="1">
      <c r="B32" s="11" t="s">
        <v>22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3"/>
    </row>
    <row r="33" spans="2:15" ht="12.75" customHeight="1">
      <c r="B33" s="11" t="s">
        <v>55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3"/>
    </row>
    <row r="34" spans="2:15" ht="12.75" customHeight="1">
      <c r="B34" s="11" t="s">
        <v>23</v>
      </c>
      <c r="C34" s="12">
        <v>2593.05</v>
      </c>
      <c r="D34" s="12">
        <v>2593.05</v>
      </c>
      <c r="E34" s="12">
        <v>2593.05</v>
      </c>
      <c r="F34" s="12">
        <v>2593.05</v>
      </c>
      <c r="G34" s="12">
        <v>3581.07</v>
      </c>
      <c r="H34" s="12">
        <v>2773.79</v>
      </c>
      <c r="I34" s="12">
        <v>2773.79</v>
      </c>
      <c r="J34" s="12">
        <v>2773.79</v>
      </c>
      <c r="K34" s="12">
        <v>2773.79</v>
      </c>
      <c r="L34" s="12">
        <v>2773.79</v>
      </c>
      <c r="M34" s="12">
        <v>2773.79</v>
      </c>
      <c r="N34" s="12">
        <v>2773.79</v>
      </c>
      <c r="O34" s="3"/>
    </row>
    <row r="35" spans="2:15" ht="12.75" customHeight="1">
      <c r="B35" s="11" t="s">
        <v>24</v>
      </c>
      <c r="C35" s="12">
        <v>5904.26</v>
      </c>
      <c r="D35" s="12">
        <v>6507.23</v>
      </c>
      <c r="E35" s="12">
        <v>6507.23</v>
      </c>
      <c r="F35" s="12">
        <v>6507.23</v>
      </c>
      <c r="G35" s="12">
        <v>6507.23</v>
      </c>
      <c r="H35" s="12">
        <v>6507.23</v>
      </c>
      <c r="I35" s="12">
        <v>6507.23</v>
      </c>
      <c r="J35" s="12">
        <v>6504.49</v>
      </c>
      <c r="K35" s="12">
        <v>6504.49</v>
      </c>
      <c r="L35" s="12">
        <v>6504.49</v>
      </c>
      <c r="M35" s="12">
        <v>6504.49</v>
      </c>
      <c r="N35" s="12">
        <v>6504.49</v>
      </c>
      <c r="O35" s="3"/>
    </row>
    <row r="36" spans="2:15" ht="12.75" customHeight="1">
      <c r="B36" s="11" t="s">
        <v>25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3"/>
    </row>
    <row r="37" spans="2:15" ht="12.75" customHeight="1">
      <c r="B37" s="11" t="s">
        <v>26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3"/>
    </row>
    <row r="38" spans="2:15" ht="12.75" customHeight="1">
      <c r="B38" s="11" t="s">
        <v>27</v>
      </c>
      <c r="C38" s="12">
        <v>15042.13</v>
      </c>
      <c r="D38" s="12">
        <v>10282.49</v>
      </c>
      <c r="E38" s="12">
        <v>10282.48</v>
      </c>
      <c r="F38" s="12">
        <v>10227.2</v>
      </c>
      <c r="G38" s="12">
        <v>10391.92</v>
      </c>
      <c r="H38" s="12">
        <v>12277.46</v>
      </c>
      <c r="I38" s="12">
        <v>12679.19</v>
      </c>
      <c r="J38" s="12">
        <v>12679.19</v>
      </c>
      <c r="K38" s="12">
        <v>25319.39</v>
      </c>
      <c r="L38" s="12">
        <v>25458.44</v>
      </c>
      <c r="M38" s="12">
        <v>25353.67</v>
      </c>
      <c r="N38" s="12">
        <v>25353.65</v>
      </c>
      <c r="O38" s="3"/>
    </row>
    <row r="39" spans="2:15" ht="12.75" customHeight="1">
      <c r="B39" s="11" t="s">
        <v>65</v>
      </c>
      <c r="C39" s="12">
        <f>C38*33%</f>
        <v>4963.9029</v>
      </c>
      <c r="D39" s="12">
        <f aca="true" t="shared" si="0" ref="D39:N39">D38*33%</f>
        <v>3393.2217</v>
      </c>
      <c r="E39" s="12">
        <f t="shared" si="0"/>
        <v>3393.2184</v>
      </c>
      <c r="F39" s="12">
        <f t="shared" si="0"/>
        <v>3374.9760000000006</v>
      </c>
      <c r="G39" s="12">
        <f t="shared" si="0"/>
        <v>3429.3336000000004</v>
      </c>
      <c r="H39" s="12">
        <f t="shared" si="0"/>
        <v>4051.5618</v>
      </c>
      <c r="I39" s="12">
        <f t="shared" si="0"/>
        <v>4184.1327</v>
      </c>
      <c r="J39" s="12">
        <f t="shared" si="0"/>
        <v>4184.1327</v>
      </c>
      <c r="K39" s="12">
        <f t="shared" si="0"/>
        <v>8355.3987</v>
      </c>
      <c r="L39" s="12">
        <f t="shared" si="0"/>
        <v>8401.2852</v>
      </c>
      <c r="M39" s="12">
        <f t="shared" si="0"/>
        <v>8366.7111</v>
      </c>
      <c r="N39" s="12">
        <f t="shared" si="0"/>
        <v>8366.704500000002</v>
      </c>
      <c r="O39" s="3"/>
    </row>
    <row r="40" spans="2:15" ht="12.75" customHeight="1">
      <c r="B40" s="11" t="s">
        <v>36</v>
      </c>
      <c r="C40" s="12">
        <v>14525.92</v>
      </c>
      <c r="D40" s="12">
        <v>15119.14</v>
      </c>
      <c r="E40" s="12">
        <v>16171.99</v>
      </c>
      <c r="F40" s="12">
        <v>15191.78</v>
      </c>
      <c r="G40" s="12">
        <v>14677.93</v>
      </c>
      <c r="H40" s="12">
        <v>15358.64</v>
      </c>
      <c r="I40" s="12">
        <v>2134.48</v>
      </c>
      <c r="J40" s="12">
        <v>0</v>
      </c>
      <c r="K40" s="12">
        <v>0</v>
      </c>
      <c r="L40" s="12">
        <v>1392.44</v>
      </c>
      <c r="M40" s="12">
        <v>1735.76</v>
      </c>
      <c r="N40" s="12">
        <v>1740.55</v>
      </c>
      <c r="O40" s="3"/>
    </row>
    <row r="41" spans="2:15" ht="12.75" customHeight="1">
      <c r="B41" s="11" t="s">
        <v>28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3"/>
    </row>
    <row r="42" spans="2:15" ht="12.75" customHeight="1">
      <c r="B42" s="11" t="s">
        <v>37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3"/>
    </row>
    <row r="43" spans="2:15" s="2" customFormat="1" ht="12.75" customHeight="1">
      <c r="B43" s="11" t="s">
        <v>29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4"/>
    </row>
    <row r="44" spans="2:15" ht="12.75" customHeight="1">
      <c r="B44" s="11" t="s">
        <v>30</v>
      </c>
      <c r="C44" s="12">
        <v>332.52</v>
      </c>
      <c r="D44" s="12">
        <v>337.13</v>
      </c>
      <c r="E44" s="12">
        <v>285.55</v>
      </c>
      <c r="F44" s="12">
        <v>309.98</v>
      </c>
      <c r="G44" s="12">
        <v>280.13</v>
      </c>
      <c r="H44" s="12">
        <v>297.82</v>
      </c>
      <c r="I44" s="12">
        <v>379.74</v>
      </c>
      <c r="J44" s="12">
        <v>274.73</v>
      </c>
      <c r="K44" s="12">
        <v>214.13</v>
      </c>
      <c r="L44" s="12">
        <v>248.27</v>
      </c>
      <c r="M44" s="12">
        <v>219.2</v>
      </c>
      <c r="N44" s="26">
        <v>236.82</v>
      </c>
      <c r="O44" s="27"/>
    </row>
    <row r="45" spans="2:14" ht="12.75" customHeight="1">
      <c r="B45" s="11" t="s">
        <v>56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</row>
    <row r="46" spans="2:14" ht="12.75" customHeight="1">
      <c r="B46" s="11" t="s">
        <v>31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</row>
    <row r="47" spans="2:14" ht="12.75" customHeight="1">
      <c r="B47" s="11" t="s">
        <v>34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</row>
    <row r="48" spans="2:14" ht="12.75">
      <c r="B48" s="11" t="s">
        <v>32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</row>
    <row r="49" spans="2:15" ht="12.75">
      <c r="B49" s="13" t="s">
        <v>33</v>
      </c>
      <c r="C49" s="14">
        <f>SUM(C2:C48)</f>
        <v>47672.29289999999</v>
      </c>
      <c r="D49" s="14">
        <f aca="true" t="shared" si="1" ref="D49:N49">SUM(D2:D48)</f>
        <v>41902.0017</v>
      </c>
      <c r="E49" s="14">
        <f t="shared" si="1"/>
        <v>42914.648400000005</v>
      </c>
      <c r="F49" s="14">
        <f t="shared" si="1"/>
        <v>41942.026000000005</v>
      </c>
      <c r="G49" s="14">
        <f t="shared" si="1"/>
        <v>46777.1236</v>
      </c>
      <c r="H49" s="14">
        <f t="shared" si="1"/>
        <v>44824.631799999996</v>
      </c>
      <c r="I49" s="14">
        <f t="shared" si="1"/>
        <v>39125.3027</v>
      </c>
      <c r="J49" s="14">
        <f t="shared" si="1"/>
        <v>38002.99270000001</v>
      </c>
      <c r="K49" s="14">
        <f t="shared" si="1"/>
        <v>49278.44869999999</v>
      </c>
      <c r="L49" s="14">
        <f t="shared" si="1"/>
        <v>49302.11519999999</v>
      </c>
      <c r="M49" s="14">
        <f t="shared" si="1"/>
        <v>48859.0511</v>
      </c>
      <c r="N49" s="14">
        <f t="shared" si="1"/>
        <v>48843.9145</v>
      </c>
      <c r="O49" s="27">
        <f>SUM(C49:N49)</f>
        <v>539444.5493</v>
      </c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1"/>
  <headerFooter alignWithMargins="0">
    <oddHeader>&amp;C&amp;"Arial,Negrito"&amp;12 037 - FARMÁCIA POP.
 LESTE -  2012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N12" sqref="N12"/>
    </sheetView>
  </sheetViews>
  <sheetFormatPr defaultColWidth="9.140625" defaultRowHeight="12.75"/>
  <cols>
    <col min="1" max="1" width="0.13671875" style="0" customWidth="1"/>
    <col min="2" max="2" width="26.00390625" style="1" customWidth="1"/>
    <col min="3" max="8" width="12.421875" style="1" customWidth="1"/>
    <col min="9" max="14" width="12.421875" style="0" customWidth="1"/>
  </cols>
  <sheetData>
    <row r="1" spans="1:14" ht="12.75">
      <c r="A1" t="s">
        <v>41</v>
      </c>
      <c r="B1" s="9" t="s">
        <v>0</v>
      </c>
      <c r="C1" s="10">
        <v>40909</v>
      </c>
      <c r="D1" s="10">
        <v>40940</v>
      </c>
      <c r="E1" s="10">
        <v>40969</v>
      </c>
      <c r="F1" s="10">
        <v>41000</v>
      </c>
      <c r="G1" s="10">
        <v>41030</v>
      </c>
      <c r="H1" s="10">
        <v>41061</v>
      </c>
      <c r="I1" s="10">
        <v>41091</v>
      </c>
      <c r="J1" s="10">
        <v>41122</v>
      </c>
      <c r="K1" s="10">
        <v>41153</v>
      </c>
      <c r="L1" s="10">
        <v>41183</v>
      </c>
      <c r="M1" s="10">
        <v>41214</v>
      </c>
      <c r="N1" s="10">
        <v>41244</v>
      </c>
    </row>
    <row r="2" spans="2:15" ht="12.75">
      <c r="B2" s="11" t="s">
        <v>1</v>
      </c>
      <c r="C2" s="12">
        <v>65.99</v>
      </c>
      <c r="D2" s="12">
        <v>0</v>
      </c>
      <c r="E2" s="12">
        <v>464.19</v>
      </c>
      <c r="F2" s="12">
        <v>0</v>
      </c>
      <c r="G2" s="12">
        <v>0</v>
      </c>
      <c r="H2" s="12">
        <v>398.19</v>
      </c>
      <c r="I2" s="12">
        <v>708.39</v>
      </c>
      <c r="J2" s="12">
        <v>87.99</v>
      </c>
      <c r="K2" s="12">
        <v>175.99</v>
      </c>
      <c r="L2" s="12">
        <v>87.99</v>
      </c>
      <c r="M2" s="12">
        <v>398.19</v>
      </c>
      <c r="N2" s="12">
        <v>0</v>
      </c>
      <c r="O2" s="3"/>
    </row>
    <row r="3" spans="2:15" ht="12.75">
      <c r="B3" s="11" t="s">
        <v>2</v>
      </c>
      <c r="C3" s="12">
        <v>6188.62</v>
      </c>
      <c r="D3" s="12">
        <v>4578.69</v>
      </c>
      <c r="E3" s="12">
        <v>4226.08</v>
      </c>
      <c r="F3" s="12">
        <v>4009.92</v>
      </c>
      <c r="G3" s="12">
        <v>4009.92</v>
      </c>
      <c r="H3" s="12">
        <v>4073.24</v>
      </c>
      <c r="I3" s="12">
        <v>4041.58</v>
      </c>
      <c r="J3" s="12">
        <v>3661.66</v>
      </c>
      <c r="K3" s="12">
        <v>4168.22</v>
      </c>
      <c r="L3" s="12">
        <v>5848.64</v>
      </c>
      <c r="M3" s="12">
        <v>3471.7</v>
      </c>
      <c r="N3" s="12">
        <v>4136.56</v>
      </c>
      <c r="O3" s="3"/>
    </row>
    <row r="4" spans="2:15" ht="12.75">
      <c r="B4" s="11" t="s">
        <v>3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3"/>
    </row>
    <row r="5" spans="2:15" ht="12.75">
      <c r="B5" s="11" t="s">
        <v>58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3"/>
    </row>
    <row r="6" spans="2:15" ht="12.75">
      <c r="B6" s="11" t="s">
        <v>4</v>
      </c>
      <c r="C6" s="12">
        <v>21865.09</v>
      </c>
      <c r="D6" s="12">
        <v>21759.2</v>
      </c>
      <c r="E6" s="12">
        <v>25568.78</v>
      </c>
      <c r="F6" s="12">
        <v>22001.83</v>
      </c>
      <c r="G6" s="12">
        <v>24334.92</v>
      </c>
      <c r="H6" s="12">
        <v>21276.8</v>
      </c>
      <c r="I6" s="12">
        <v>22134.44</v>
      </c>
      <c r="J6" s="12">
        <v>22718.55</v>
      </c>
      <c r="K6" s="12">
        <v>22981.32</v>
      </c>
      <c r="L6" s="12">
        <v>21364.02</v>
      </c>
      <c r="M6" s="12">
        <v>21994.57</v>
      </c>
      <c r="N6" s="12">
        <v>21890.1</v>
      </c>
      <c r="O6" s="3"/>
    </row>
    <row r="7" spans="2:15" ht="12.75">
      <c r="B7" s="11" t="s">
        <v>7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3"/>
    </row>
    <row r="8" spans="2:15" ht="12.75">
      <c r="B8" s="11" t="s">
        <v>59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3"/>
    </row>
    <row r="9" spans="2:15" ht="12.75">
      <c r="B9" s="11" t="s">
        <v>60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3"/>
    </row>
    <row r="10" spans="2:15" ht="12.75">
      <c r="B10" s="11" t="s">
        <v>53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3"/>
    </row>
    <row r="11" spans="2:15" ht="12.75">
      <c r="B11" s="11" t="s">
        <v>5</v>
      </c>
      <c r="C11" s="12">
        <v>1405.6</v>
      </c>
      <c r="D11" s="12">
        <v>1568.67</v>
      </c>
      <c r="E11" s="12">
        <v>1574.55</v>
      </c>
      <c r="F11" s="12">
        <v>1118.47</v>
      </c>
      <c r="G11" s="12">
        <v>817.34</v>
      </c>
      <c r="H11" s="12">
        <v>1116.13</v>
      </c>
      <c r="I11" s="12">
        <v>1459.84</v>
      </c>
      <c r="J11" s="12">
        <v>1881.02</v>
      </c>
      <c r="K11" s="12">
        <v>1901.15</v>
      </c>
      <c r="L11" s="12">
        <v>1648.47</v>
      </c>
      <c r="M11" s="12">
        <v>2033.72</v>
      </c>
      <c r="N11" s="12">
        <v>1407.84</v>
      </c>
      <c r="O11" s="3"/>
    </row>
    <row r="12" spans="2:15" ht="12.75">
      <c r="B12" s="11" t="s">
        <v>6</v>
      </c>
      <c r="C12" s="12">
        <v>14641.97</v>
      </c>
      <c r="D12" s="12">
        <v>8956.68</v>
      </c>
      <c r="E12" s="12">
        <v>12611.03</v>
      </c>
      <c r="F12" s="12">
        <v>11689.65</v>
      </c>
      <c r="G12" s="12">
        <v>8881.09</v>
      </c>
      <c r="H12" s="12">
        <v>19953.66</v>
      </c>
      <c r="I12" s="12">
        <v>9965.03</v>
      </c>
      <c r="J12" s="12">
        <v>13352.32</v>
      </c>
      <c r="K12" s="12">
        <v>7614.23</v>
      </c>
      <c r="L12" s="12">
        <v>7012.65</v>
      </c>
      <c r="M12" s="12">
        <v>29997.39</v>
      </c>
      <c r="N12" s="12">
        <v>3642.8</v>
      </c>
      <c r="O12" s="3"/>
    </row>
    <row r="13" spans="2:15" ht="12.75">
      <c r="B13" s="11" t="s">
        <v>8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3"/>
    </row>
    <row r="14" spans="2:15" ht="12.75">
      <c r="B14" s="11" t="s">
        <v>9</v>
      </c>
      <c r="C14" s="12">
        <v>253.58</v>
      </c>
      <c r="D14" s="12">
        <v>2.36</v>
      </c>
      <c r="E14" s="12">
        <v>114.5</v>
      </c>
      <c r="F14" s="12">
        <v>125.85</v>
      </c>
      <c r="G14" s="12">
        <v>160.56</v>
      </c>
      <c r="H14" s="12">
        <v>224.84</v>
      </c>
      <c r="I14" s="12">
        <v>247.69</v>
      </c>
      <c r="J14" s="12">
        <v>99.24</v>
      </c>
      <c r="K14" s="12">
        <v>68.98</v>
      </c>
      <c r="L14" s="12">
        <v>76.03</v>
      </c>
      <c r="M14" s="12">
        <v>355.28</v>
      </c>
      <c r="N14" s="12">
        <v>0</v>
      </c>
      <c r="O14" s="3"/>
    </row>
    <row r="15" spans="2:15" ht="12.75">
      <c r="B15" s="11" t="s">
        <v>10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3"/>
    </row>
    <row r="16" spans="2:15" ht="12.75">
      <c r="B16" s="11" t="s">
        <v>11</v>
      </c>
      <c r="C16" s="12">
        <v>48274.24</v>
      </c>
      <c r="D16" s="12">
        <v>30232.52</v>
      </c>
      <c r="E16" s="12">
        <v>38692.79</v>
      </c>
      <c r="F16" s="12">
        <v>43083.22</v>
      </c>
      <c r="G16" s="12">
        <v>33993.33</v>
      </c>
      <c r="H16" s="12">
        <v>41726.54</v>
      </c>
      <c r="I16" s="12">
        <v>36871.62</v>
      </c>
      <c r="J16" s="12">
        <v>38343.91</v>
      </c>
      <c r="K16" s="12">
        <v>38269.33</v>
      </c>
      <c r="L16" s="12">
        <v>31860.6</v>
      </c>
      <c r="M16" s="12">
        <v>27084.09</v>
      </c>
      <c r="N16" s="12">
        <v>43652.98</v>
      </c>
      <c r="O16" s="3"/>
    </row>
    <row r="17" spans="2:15" ht="12.75">
      <c r="B17" s="11" t="s">
        <v>54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3"/>
    </row>
    <row r="18" spans="2:15" ht="12.75">
      <c r="B18" s="11" t="s">
        <v>12</v>
      </c>
      <c r="C18" s="12">
        <v>0</v>
      </c>
      <c r="D18" s="12">
        <v>0</v>
      </c>
      <c r="E18" s="12">
        <v>1307.88</v>
      </c>
      <c r="F18" s="12">
        <v>6396.55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3"/>
    </row>
    <row r="19" spans="2:15" ht="12.75">
      <c r="B19" s="11" t="s">
        <v>13</v>
      </c>
      <c r="C19" s="12">
        <v>984.26</v>
      </c>
      <c r="D19" s="12">
        <v>258.96</v>
      </c>
      <c r="E19" s="12">
        <v>429.53</v>
      </c>
      <c r="F19" s="12">
        <v>465.94</v>
      </c>
      <c r="G19" s="12">
        <v>242.08</v>
      </c>
      <c r="H19" s="12">
        <v>758.02</v>
      </c>
      <c r="I19" s="12">
        <v>101.88</v>
      </c>
      <c r="J19" s="12">
        <v>391.32</v>
      </c>
      <c r="K19" s="12">
        <v>538.43</v>
      </c>
      <c r="L19" s="12">
        <v>91.3</v>
      </c>
      <c r="M19" s="12">
        <v>746.19</v>
      </c>
      <c r="N19" s="12">
        <v>163.81</v>
      </c>
      <c r="O19" s="3"/>
    </row>
    <row r="20" spans="2:15" ht="12.75">
      <c r="B20" s="11" t="s">
        <v>14</v>
      </c>
      <c r="C20" s="12">
        <v>69.26</v>
      </c>
      <c r="D20" s="12">
        <v>126.41</v>
      </c>
      <c r="E20" s="12">
        <v>0</v>
      </c>
      <c r="F20" s="12">
        <v>74.66</v>
      </c>
      <c r="G20" s="12">
        <v>0</v>
      </c>
      <c r="H20" s="12">
        <v>158.66</v>
      </c>
      <c r="I20" s="12">
        <v>0</v>
      </c>
      <c r="J20" s="12">
        <v>51.8</v>
      </c>
      <c r="K20" s="12">
        <v>126.41</v>
      </c>
      <c r="L20" s="12">
        <v>0</v>
      </c>
      <c r="M20" s="12">
        <v>103.6</v>
      </c>
      <c r="N20" s="12">
        <v>0</v>
      </c>
      <c r="O20" s="3"/>
    </row>
    <row r="21" spans="2:15" ht="12.75">
      <c r="B21" s="11" t="s">
        <v>15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12.77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3"/>
    </row>
    <row r="22" spans="2:15" ht="12.75">
      <c r="B22" s="11" t="s">
        <v>16</v>
      </c>
      <c r="C22" s="12">
        <v>148.75</v>
      </c>
      <c r="D22" s="12">
        <v>0</v>
      </c>
      <c r="E22" s="12">
        <v>0</v>
      </c>
      <c r="F22" s="12">
        <v>148.75</v>
      </c>
      <c r="G22" s="12">
        <v>595</v>
      </c>
      <c r="H22" s="12">
        <v>595</v>
      </c>
      <c r="I22" s="12">
        <v>148.75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3"/>
    </row>
    <row r="23" spans="2:15" ht="12.75">
      <c r="B23" s="11" t="s">
        <v>17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3"/>
    </row>
    <row r="24" spans="2:15" ht="12.75">
      <c r="B24" s="11" t="s">
        <v>18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3"/>
    </row>
    <row r="25" spans="2:15" ht="12.75">
      <c r="B25" s="11" t="s">
        <v>35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3"/>
    </row>
    <row r="26" spans="2:15" ht="12.75">
      <c r="B26" s="11" t="s">
        <v>19</v>
      </c>
      <c r="C26" s="12">
        <v>414</v>
      </c>
      <c r="D26" s="12">
        <v>9500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164.85</v>
      </c>
      <c r="L26" s="12">
        <v>0</v>
      </c>
      <c r="M26" s="12">
        <v>597.6</v>
      </c>
      <c r="N26" s="12">
        <v>0</v>
      </c>
      <c r="O26" s="3"/>
    </row>
    <row r="27" spans="2:15" ht="12.75">
      <c r="B27" s="11" t="s">
        <v>61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3"/>
    </row>
    <row r="28" spans="2:15" ht="12.75">
      <c r="B28" s="11" t="s">
        <v>20</v>
      </c>
      <c r="C28" s="12">
        <v>23525.99</v>
      </c>
      <c r="D28" s="12">
        <v>33813.53</v>
      </c>
      <c r="E28" s="12">
        <v>17354.25</v>
      </c>
      <c r="F28" s="12">
        <v>18078.56</v>
      </c>
      <c r="G28" s="12">
        <v>38512.51</v>
      </c>
      <c r="H28" s="12">
        <v>36365.39</v>
      </c>
      <c r="I28" s="12">
        <v>33356.5</v>
      </c>
      <c r="J28" s="12">
        <v>12188.41</v>
      </c>
      <c r="K28" s="12">
        <v>34841.62</v>
      </c>
      <c r="L28" s="12">
        <v>17759.69</v>
      </c>
      <c r="M28" s="12">
        <v>4378.99</v>
      </c>
      <c r="N28" s="12">
        <v>39180.55</v>
      </c>
      <c r="O28" s="3"/>
    </row>
    <row r="29" spans="2:15" ht="12.75">
      <c r="B29" s="11" t="s">
        <v>62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3"/>
    </row>
    <row r="30" spans="2:15" ht="12.75">
      <c r="B30" s="11" t="s">
        <v>21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3"/>
    </row>
    <row r="31" spans="2:15" ht="12.75">
      <c r="B31" s="11" t="s">
        <v>63</v>
      </c>
      <c r="C31" s="12">
        <v>0</v>
      </c>
      <c r="D31" s="12">
        <v>6454.02</v>
      </c>
      <c r="E31" s="12">
        <v>27451.9</v>
      </c>
      <c r="F31" s="12">
        <v>0</v>
      </c>
      <c r="G31" s="12">
        <v>35870.55</v>
      </c>
      <c r="H31" s="12">
        <v>0</v>
      </c>
      <c r="I31" s="12">
        <v>0</v>
      </c>
      <c r="J31" s="12">
        <v>105587.6</v>
      </c>
      <c r="K31" s="12">
        <v>38834.45</v>
      </c>
      <c r="L31" s="12">
        <v>146324.3</v>
      </c>
      <c r="M31" s="12">
        <v>13586.15</v>
      </c>
      <c r="N31" s="12">
        <v>0</v>
      </c>
      <c r="O31" s="3"/>
    </row>
    <row r="32" spans="2:15" ht="12.75">
      <c r="B32" s="11" t="s">
        <v>22</v>
      </c>
      <c r="C32" s="12">
        <v>39.15</v>
      </c>
      <c r="D32" s="12">
        <v>7452</v>
      </c>
      <c r="E32" s="12">
        <v>7461</v>
      </c>
      <c r="F32" s="12">
        <v>0</v>
      </c>
      <c r="G32" s="12">
        <v>0</v>
      </c>
      <c r="H32" s="12">
        <v>26.1</v>
      </c>
      <c r="I32" s="12">
        <v>0</v>
      </c>
      <c r="J32" s="12">
        <v>0</v>
      </c>
      <c r="K32" s="12">
        <v>0</v>
      </c>
      <c r="L32" s="12">
        <v>0</v>
      </c>
      <c r="M32" s="12">
        <v>39.15</v>
      </c>
      <c r="N32" s="12">
        <v>0</v>
      </c>
      <c r="O32" s="3"/>
    </row>
    <row r="33" spans="2:15" ht="12.75">
      <c r="B33" s="11" t="s">
        <v>55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3"/>
    </row>
    <row r="34" spans="2:15" ht="12.75">
      <c r="B34" s="11" t="s">
        <v>23</v>
      </c>
      <c r="C34" s="12">
        <v>25930.5</v>
      </c>
      <c r="D34" s="12">
        <v>25930.5</v>
      </c>
      <c r="E34" s="12">
        <v>25930.5</v>
      </c>
      <c r="F34" s="12">
        <v>25930.5</v>
      </c>
      <c r="G34" s="12">
        <v>35810.71</v>
      </c>
      <c r="H34" s="12">
        <v>27737.86</v>
      </c>
      <c r="I34" s="12">
        <v>27737.86</v>
      </c>
      <c r="J34" s="12">
        <v>27737.86</v>
      </c>
      <c r="K34" s="12">
        <v>27737.86</v>
      </c>
      <c r="L34" s="12">
        <v>27737.86</v>
      </c>
      <c r="M34" s="12">
        <v>27737.86</v>
      </c>
      <c r="N34" s="12">
        <v>27737.86</v>
      </c>
      <c r="O34" s="3"/>
    </row>
    <row r="35" spans="2:15" ht="12.75">
      <c r="B35" s="11" t="s">
        <v>24</v>
      </c>
      <c r="C35" s="12">
        <v>11808.51</v>
      </c>
      <c r="D35" s="12">
        <v>13811.31</v>
      </c>
      <c r="E35" s="12">
        <v>13811.31</v>
      </c>
      <c r="F35" s="12">
        <v>13811.31</v>
      </c>
      <c r="G35" s="12">
        <v>13811.31</v>
      </c>
      <c r="H35" s="12">
        <v>13811.31</v>
      </c>
      <c r="I35" s="12">
        <v>13805.53</v>
      </c>
      <c r="J35" s="12">
        <v>13805.53</v>
      </c>
      <c r="K35" s="12">
        <v>13805.53</v>
      </c>
      <c r="L35" s="12">
        <v>13805.53</v>
      </c>
      <c r="M35" s="12">
        <v>13805.53</v>
      </c>
      <c r="N35" s="12">
        <v>13805.53</v>
      </c>
      <c r="O35" s="3"/>
    </row>
    <row r="36" spans="2:15" ht="12.75">
      <c r="B36" s="11" t="s">
        <v>25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3"/>
    </row>
    <row r="37" spans="2:15" ht="12.75">
      <c r="B37" s="11" t="s">
        <v>26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3"/>
    </row>
    <row r="38" spans="2:15" ht="12.75">
      <c r="B38" s="11" t="s">
        <v>27</v>
      </c>
      <c r="C38" s="12">
        <v>734259.14</v>
      </c>
      <c r="D38" s="12">
        <v>697324.47</v>
      </c>
      <c r="E38" s="12">
        <v>713608.78</v>
      </c>
      <c r="F38" s="12">
        <v>694179.6</v>
      </c>
      <c r="G38" s="12">
        <f>4679.98+722160.12</f>
        <v>726840.1</v>
      </c>
      <c r="H38" s="12">
        <f>5939.52+807630.4</f>
        <v>813569.92</v>
      </c>
      <c r="I38" s="12">
        <f>5718.69+791621.66</f>
        <v>797340.35</v>
      </c>
      <c r="J38" s="12">
        <f>4946.8+804575.06</f>
        <v>809521.8600000001</v>
      </c>
      <c r="K38" s="12">
        <v>829895.73</v>
      </c>
      <c r="L38" s="12">
        <v>908217.79</v>
      </c>
      <c r="M38" s="12">
        <v>870099.76</v>
      </c>
      <c r="N38" s="12">
        <v>854701.24</v>
      </c>
      <c r="O38" s="3"/>
    </row>
    <row r="39" spans="2:15" ht="12.75">
      <c r="B39" s="11" t="s">
        <v>65</v>
      </c>
      <c r="C39" s="12">
        <f>C38*33%</f>
        <v>242305.5162</v>
      </c>
      <c r="D39" s="12">
        <f aca="true" t="shared" si="0" ref="D39:N39">D38*33%</f>
        <v>230117.0751</v>
      </c>
      <c r="E39" s="12">
        <f t="shared" si="0"/>
        <v>235490.89740000002</v>
      </c>
      <c r="F39" s="12">
        <f t="shared" si="0"/>
        <v>229079.268</v>
      </c>
      <c r="G39" s="12">
        <f t="shared" si="0"/>
        <v>239857.233</v>
      </c>
      <c r="H39" s="12">
        <f t="shared" si="0"/>
        <v>268478.0736</v>
      </c>
      <c r="I39" s="12">
        <f t="shared" si="0"/>
        <v>263122.3155</v>
      </c>
      <c r="J39" s="12">
        <f t="shared" si="0"/>
        <v>267142.2138</v>
      </c>
      <c r="K39" s="12">
        <f t="shared" si="0"/>
        <v>273865.5909</v>
      </c>
      <c r="L39" s="12">
        <f t="shared" si="0"/>
        <v>299711.8707</v>
      </c>
      <c r="M39" s="12">
        <f t="shared" si="0"/>
        <v>287132.9208</v>
      </c>
      <c r="N39" s="12">
        <f t="shared" si="0"/>
        <v>282051.4092</v>
      </c>
      <c r="O39" s="3"/>
    </row>
    <row r="40" spans="2:15" ht="12.75">
      <c r="B40" s="11" t="s">
        <v>36</v>
      </c>
      <c r="C40" s="12">
        <v>448707.87</v>
      </c>
      <c r="D40" s="12">
        <v>440058.65</v>
      </c>
      <c r="E40" s="12">
        <v>415385.12</v>
      </c>
      <c r="F40" s="12">
        <v>412243.34</v>
      </c>
      <c r="G40" s="12">
        <v>384984.34</v>
      </c>
      <c r="H40" s="12">
        <v>396172.85</v>
      </c>
      <c r="I40" s="12">
        <v>260699.21</v>
      </c>
      <c r="J40" s="12">
        <v>198310.47</v>
      </c>
      <c r="K40" s="12">
        <v>184624.01</v>
      </c>
      <c r="L40" s="12">
        <v>178659.62</v>
      </c>
      <c r="M40" s="12">
        <v>239229.89</v>
      </c>
      <c r="N40" s="12">
        <v>272063.88</v>
      </c>
      <c r="O40" s="3"/>
    </row>
    <row r="41" spans="2:15" ht="12.75">
      <c r="B41" s="11" t="s">
        <v>28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3"/>
    </row>
    <row r="42" spans="2:15" ht="12.75">
      <c r="B42" s="11" t="s">
        <v>37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3"/>
    </row>
    <row r="43" spans="2:15" ht="12.75">
      <c r="B43" s="11" t="s">
        <v>29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3"/>
    </row>
    <row r="44" spans="2:15" ht="12.75">
      <c r="B44" s="11" t="s">
        <v>30</v>
      </c>
      <c r="C44" s="12">
        <v>7148.45</v>
      </c>
      <c r="D44" s="12">
        <v>8398.27</v>
      </c>
      <c r="E44" s="12">
        <v>5746.13</v>
      </c>
      <c r="F44" s="12">
        <v>8139.56</v>
      </c>
      <c r="G44" s="12">
        <v>8109.9</v>
      </c>
      <c r="H44" s="12">
        <v>8157.08</v>
      </c>
      <c r="I44" s="12">
        <v>7506.4</v>
      </c>
      <c r="J44" s="12">
        <v>7361.88</v>
      </c>
      <c r="K44" s="12">
        <v>5777.35</v>
      </c>
      <c r="L44" s="12">
        <v>5534.29</v>
      </c>
      <c r="M44" s="12">
        <v>5731.09</v>
      </c>
      <c r="N44" s="12">
        <v>5437.67</v>
      </c>
      <c r="O44" s="3"/>
    </row>
    <row r="45" spans="2:15" ht="12.75">
      <c r="B45" s="11" t="s">
        <v>56</v>
      </c>
      <c r="C45" s="12">
        <v>10104.8</v>
      </c>
      <c r="D45" s="12">
        <v>0</v>
      </c>
      <c r="E45" s="12">
        <v>25262</v>
      </c>
      <c r="F45" s="12">
        <v>50524</v>
      </c>
      <c r="G45" s="12">
        <v>25262</v>
      </c>
      <c r="H45" s="12">
        <v>25262</v>
      </c>
      <c r="I45" s="12">
        <v>40419.2</v>
      </c>
      <c r="J45" s="12">
        <v>25262</v>
      </c>
      <c r="K45" s="12">
        <v>25262</v>
      </c>
      <c r="L45" s="12">
        <v>25262</v>
      </c>
      <c r="M45" s="12">
        <v>25262</v>
      </c>
      <c r="N45" s="12">
        <v>25262</v>
      </c>
      <c r="O45" s="3"/>
    </row>
    <row r="46" spans="2:15" ht="12.75">
      <c r="B46" s="11" t="s">
        <v>31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3"/>
    </row>
    <row r="47" spans="2:15" ht="12.75">
      <c r="B47" s="11" t="s">
        <v>34</v>
      </c>
      <c r="C47" s="12">
        <v>2352.12</v>
      </c>
      <c r="D47" s="12">
        <v>3528.18</v>
      </c>
      <c r="E47" s="12">
        <v>7153.8</v>
      </c>
      <c r="F47" s="12">
        <v>4932.22</v>
      </c>
      <c r="G47" s="12">
        <v>7658.28</v>
      </c>
      <c r="H47" s="12">
        <v>2972.12</v>
      </c>
      <c r="I47" s="12">
        <v>3756.16</v>
      </c>
      <c r="J47" s="12">
        <v>6221.92</v>
      </c>
      <c r="K47" s="12">
        <v>4258.28</v>
      </c>
      <c r="L47" s="12">
        <v>7425.21</v>
      </c>
      <c r="M47" s="12">
        <v>4761.85</v>
      </c>
      <c r="N47" s="12">
        <v>7521.58</v>
      </c>
      <c r="O47" s="3"/>
    </row>
    <row r="48" spans="2:14" ht="12.75">
      <c r="B48" s="11" t="s">
        <v>32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</row>
    <row r="49" spans="2:14" ht="12.75">
      <c r="B49" s="13" t="s">
        <v>33</v>
      </c>
      <c r="C49" s="14">
        <f>SUM(C2:C48)</f>
        <v>1600493.4062</v>
      </c>
      <c r="D49" s="14">
        <f aca="true" t="shared" si="1" ref="D49:N49">SUM(D2:D48)</f>
        <v>1543871.4950999997</v>
      </c>
      <c r="E49" s="14">
        <f t="shared" si="1"/>
        <v>1579645.0174</v>
      </c>
      <c r="F49" s="14">
        <f t="shared" si="1"/>
        <v>1546033.198</v>
      </c>
      <c r="G49" s="14">
        <f t="shared" si="1"/>
        <v>1589751.173</v>
      </c>
      <c r="H49" s="14">
        <f t="shared" si="1"/>
        <v>1682833.7836000002</v>
      </c>
      <c r="I49" s="14">
        <f t="shared" si="1"/>
        <v>1523435.5154999997</v>
      </c>
      <c r="J49" s="14">
        <f t="shared" si="1"/>
        <v>1553727.5537999999</v>
      </c>
      <c r="K49" s="14">
        <f t="shared" si="1"/>
        <v>1514911.3309000002</v>
      </c>
      <c r="L49" s="14">
        <f t="shared" si="1"/>
        <v>1698427.8607</v>
      </c>
      <c r="M49" s="14">
        <f t="shared" si="1"/>
        <v>1578547.5208000003</v>
      </c>
      <c r="N49" s="14">
        <f t="shared" si="1"/>
        <v>1602655.8092</v>
      </c>
    </row>
  </sheetData>
  <sheetProtection/>
  <printOptions horizontalCentered="1" verticalCentered="1"/>
  <pageMargins left="0.1968503937007874" right="0.1968503937007874" top="0.7874015748031497" bottom="0" header="0.5118110236220472" footer="0.5118110236220472"/>
  <pageSetup horizontalDpi="600" verticalDpi="600" orientation="landscape" paperSize="9" scale="80" r:id="rId1"/>
  <headerFooter alignWithMargins="0">
    <oddHeader>&amp;C&amp;"Arial,Negrito"&amp;12 072 - SAMU - 2012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L11" sqref="L11"/>
    </sheetView>
  </sheetViews>
  <sheetFormatPr defaultColWidth="9.140625" defaultRowHeight="12.75"/>
  <cols>
    <col min="1" max="1" width="0.13671875" style="0" customWidth="1"/>
    <col min="2" max="2" width="26.00390625" style="1" customWidth="1"/>
    <col min="3" max="8" width="9.7109375" style="1" customWidth="1"/>
    <col min="9" max="14" width="9.7109375" style="0" customWidth="1"/>
  </cols>
  <sheetData>
    <row r="1" spans="1:14" ht="12.75">
      <c r="A1" t="s">
        <v>57</v>
      </c>
      <c r="B1" s="9" t="s">
        <v>0</v>
      </c>
      <c r="C1" s="10">
        <v>40909</v>
      </c>
      <c r="D1" s="10">
        <v>40940</v>
      </c>
      <c r="E1" s="10">
        <v>40969</v>
      </c>
      <c r="F1" s="10">
        <v>41000</v>
      </c>
      <c r="G1" s="10">
        <v>41030</v>
      </c>
      <c r="H1" s="10">
        <v>41061</v>
      </c>
      <c r="I1" s="10">
        <v>41091</v>
      </c>
      <c r="J1" s="10">
        <v>41122</v>
      </c>
      <c r="K1" s="10">
        <v>41153</v>
      </c>
      <c r="L1" s="10">
        <v>41183</v>
      </c>
      <c r="M1" s="10">
        <v>41214</v>
      </c>
      <c r="N1" s="10">
        <v>41244</v>
      </c>
    </row>
    <row r="2" spans="2:15" ht="12.75">
      <c r="B2" s="11" t="s">
        <v>1</v>
      </c>
      <c r="C2" s="12">
        <v>10.99</v>
      </c>
      <c r="D2" s="12">
        <v>0</v>
      </c>
      <c r="E2" s="12">
        <v>4.39</v>
      </c>
      <c r="F2" s="12">
        <v>0</v>
      </c>
      <c r="G2" s="12">
        <v>0</v>
      </c>
      <c r="H2" s="12">
        <v>16.16</v>
      </c>
      <c r="I2" s="12">
        <v>0</v>
      </c>
      <c r="J2" s="12">
        <v>0</v>
      </c>
      <c r="K2" s="12">
        <v>10.99</v>
      </c>
      <c r="L2" s="12">
        <v>0</v>
      </c>
      <c r="M2" s="12">
        <v>0</v>
      </c>
      <c r="N2" s="12">
        <v>0</v>
      </c>
      <c r="O2" s="3"/>
    </row>
    <row r="3" spans="2:15" ht="12.75">
      <c r="B3" s="11" t="s">
        <v>2</v>
      </c>
      <c r="C3" s="12">
        <v>806.27</v>
      </c>
      <c r="D3" s="12">
        <v>535.33</v>
      </c>
      <c r="E3" s="12">
        <v>574.94</v>
      </c>
      <c r="F3" s="12">
        <v>387.3</v>
      </c>
      <c r="G3" s="12">
        <v>549.22</v>
      </c>
      <c r="H3" s="12">
        <v>1128.86</v>
      </c>
      <c r="I3" s="12">
        <v>468.26</v>
      </c>
      <c r="J3" s="12">
        <v>1065.54</v>
      </c>
      <c r="K3" s="12">
        <v>1350.48</v>
      </c>
      <c r="L3" s="12">
        <v>618.02</v>
      </c>
      <c r="M3" s="12">
        <v>593.74</v>
      </c>
      <c r="N3" s="12">
        <v>427.78</v>
      </c>
      <c r="O3" s="3"/>
    </row>
    <row r="4" spans="2:15" ht="12.75">
      <c r="B4" s="11" t="s">
        <v>3</v>
      </c>
      <c r="C4" s="12">
        <v>4017</v>
      </c>
      <c r="D4" s="12">
        <v>4017</v>
      </c>
      <c r="E4" s="12">
        <v>4017</v>
      </c>
      <c r="F4" s="12">
        <v>4017</v>
      </c>
      <c r="G4" s="12">
        <v>4017</v>
      </c>
      <c r="H4" s="12">
        <v>4017</v>
      </c>
      <c r="I4" s="12">
        <v>4017</v>
      </c>
      <c r="J4" s="12">
        <v>4017</v>
      </c>
      <c r="K4" s="12">
        <v>4017</v>
      </c>
      <c r="L4" s="12">
        <v>4017</v>
      </c>
      <c r="M4" s="12">
        <v>4017</v>
      </c>
      <c r="N4" s="12">
        <v>4017</v>
      </c>
      <c r="O4" s="3"/>
    </row>
    <row r="5" spans="2:15" ht="12.75">
      <c r="B5" s="11" t="s">
        <v>58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3"/>
    </row>
    <row r="6" spans="2:15" ht="12.75">
      <c r="B6" s="11" t="s">
        <v>4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3"/>
    </row>
    <row r="7" spans="2:15" ht="12.75">
      <c r="B7" s="11" t="s">
        <v>7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3"/>
    </row>
    <row r="8" spans="2:15" ht="12.75">
      <c r="B8" s="11" t="s">
        <v>59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3"/>
    </row>
    <row r="9" spans="2:15" ht="12.75">
      <c r="B9" s="11" t="s">
        <v>60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3"/>
    </row>
    <row r="10" spans="2:15" ht="12.75">
      <c r="B10" s="11" t="s">
        <v>53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3"/>
    </row>
    <row r="11" spans="2:15" ht="12.75">
      <c r="B11" s="11" t="s">
        <v>5</v>
      </c>
      <c r="C11" s="12">
        <v>588.76</v>
      </c>
      <c r="D11" s="12">
        <v>762.1</v>
      </c>
      <c r="E11" s="12">
        <v>678.85</v>
      </c>
      <c r="F11" s="12">
        <v>462.24</v>
      </c>
      <c r="G11" s="12">
        <v>454.04</v>
      </c>
      <c r="H11" s="12">
        <v>455.95</v>
      </c>
      <c r="I11" s="12">
        <v>543.38</v>
      </c>
      <c r="J11" s="12">
        <v>700.54</v>
      </c>
      <c r="K11" s="12">
        <v>731.59</v>
      </c>
      <c r="L11" s="12">
        <v>808.32</v>
      </c>
      <c r="M11" s="12">
        <v>727.33</v>
      </c>
      <c r="N11" s="12">
        <v>581.03</v>
      </c>
      <c r="O11" s="3"/>
    </row>
    <row r="12" spans="2:15" ht="12.75">
      <c r="B12" s="11" t="s">
        <v>6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3"/>
    </row>
    <row r="13" spans="2:15" ht="12.75">
      <c r="B13" s="11" t="s">
        <v>8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3"/>
    </row>
    <row r="14" spans="2:15" ht="12.75">
      <c r="B14" s="11" t="s">
        <v>9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3"/>
    </row>
    <row r="15" spans="2:15" ht="12.75">
      <c r="B15" s="11" t="s">
        <v>10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3"/>
    </row>
    <row r="16" spans="2:15" ht="12.75">
      <c r="B16" s="11" t="s">
        <v>11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3"/>
    </row>
    <row r="17" spans="2:15" ht="12.75">
      <c r="B17" s="11" t="s">
        <v>54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3"/>
    </row>
    <row r="18" spans="2:15" ht="12.75">
      <c r="B18" s="11" t="s">
        <v>12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3"/>
    </row>
    <row r="19" spans="2:15" ht="12.75">
      <c r="B19" s="11" t="s">
        <v>13</v>
      </c>
      <c r="C19" s="12">
        <v>89.16</v>
      </c>
      <c r="D19" s="12">
        <v>0</v>
      </c>
      <c r="E19" s="12">
        <v>89.24</v>
      </c>
      <c r="F19" s="12">
        <v>75.19</v>
      </c>
      <c r="G19" s="12">
        <v>28.97</v>
      </c>
      <c r="H19" s="12">
        <v>15.79</v>
      </c>
      <c r="I19" s="12">
        <v>0</v>
      </c>
      <c r="J19" s="12">
        <v>10.25</v>
      </c>
      <c r="K19" s="12">
        <v>14.5</v>
      </c>
      <c r="L19" s="12">
        <v>0</v>
      </c>
      <c r="M19" s="12">
        <v>0</v>
      </c>
      <c r="N19" s="12">
        <v>115.48</v>
      </c>
      <c r="O19" s="3"/>
    </row>
    <row r="20" spans="2:15" ht="12.75">
      <c r="B20" s="11" t="s">
        <v>14</v>
      </c>
      <c r="C20" s="12">
        <v>372.25</v>
      </c>
      <c r="D20" s="12">
        <v>0</v>
      </c>
      <c r="E20" s="12">
        <v>88.67</v>
      </c>
      <c r="F20" s="12">
        <v>88.67</v>
      </c>
      <c r="G20" s="12">
        <v>379.9</v>
      </c>
      <c r="H20" s="12">
        <v>7.65</v>
      </c>
      <c r="I20" s="12">
        <v>0</v>
      </c>
      <c r="J20" s="12">
        <v>96.32</v>
      </c>
      <c r="K20" s="12">
        <v>96.32</v>
      </c>
      <c r="L20" s="12">
        <v>780</v>
      </c>
      <c r="M20" s="12">
        <v>1769</v>
      </c>
      <c r="N20" s="12">
        <v>104.32</v>
      </c>
      <c r="O20" s="3"/>
    </row>
    <row r="21" spans="2:15" ht="12.75">
      <c r="B21" s="11" t="s">
        <v>15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3"/>
    </row>
    <row r="22" spans="2:15" ht="12.75">
      <c r="B22" s="11" t="s">
        <v>16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3"/>
    </row>
    <row r="23" spans="2:15" ht="12.75">
      <c r="B23" s="11" t="s">
        <v>17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3"/>
    </row>
    <row r="24" spans="2:15" ht="12.75">
      <c r="B24" s="11" t="s">
        <v>18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3"/>
    </row>
    <row r="25" spans="2:15" ht="12.75">
      <c r="B25" s="11" t="s">
        <v>35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3"/>
    </row>
    <row r="26" spans="2:15" ht="12.75">
      <c r="B26" s="11" t="s">
        <v>19</v>
      </c>
      <c r="C26" s="12">
        <v>0</v>
      </c>
      <c r="D26" s="12">
        <v>64.06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12029.94</v>
      </c>
      <c r="M26" s="12">
        <v>0</v>
      </c>
      <c r="N26" s="12">
        <v>26000</v>
      </c>
      <c r="O26" s="3"/>
    </row>
    <row r="27" spans="2:15" ht="12.75">
      <c r="B27" s="11" t="s">
        <v>61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3"/>
    </row>
    <row r="28" spans="2:15" ht="12.75">
      <c r="B28" s="11" t="s">
        <v>20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3"/>
    </row>
    <row r="29" spans="2:15" ht="12.75">
      <c r="B29" s="11" t="s">
        <v>62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3"/>
    </row>
    <row r="30" spans="2:15" ht="12.75">
      <c r="B30" s="11" t="s">
        <v>21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3"/>
    </row>
    <row r="31" spans="2:15" ht="12.75">
      <c r="B31" s="11" t="s">
        <v>63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3"/>
    </row>
    <row r="32" spans="2:15" ht="12.75">
      <c r="B32" s="11" t="s">
        <v>22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3"/>
    </row>
    <row r="33" spans="2:15" ht="12.75">
      <c r="B33" s="11" t="s">
        <v>55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3"/>
    </row>
    <row r="34" spans="2:15" ht="12.75">
      <c r="B34" s="11" t="s">
        <v>23</v>
      </c>
      <c r="C34" s="12">
        <v>5186.1</v>
      </c>
      <c r="D34" s="12">
        <v>5186.1</v>
      </c>
      <c r="E34" s="12">
        <v>5186.1</v>
      </c>
      <c r="F34" s="12">
        <v>5186.1</v>
      </c>
      <c r="G34" s="12">
        <v>7162.14</v>
      </c>
      <c r="H34" s="12">
        <v>5547.57</v>
      </c>
      <c r="I34" s="12">
        <v>5547.57</v>
      </c>
      <c r="J34" s="12">
        <v>5547.57</v>
      </c>
      <c r="K34" s="12">
        <v>5547.57</v>
      </c>
      <c r="L34" s="12">
        <v>5547.57</v>
      </c>
      <c r="M34" s="12">
        <v>5547.57</v>
      </c>
      <c r="N34" s="12">
        <v>5547.57</v>
      </c>
      <c r="O34" s="3"/>
    </row>
    <row r="35" spans="2:15" ht="12.75">
      <c r="B35" s="11" t="s">
        <v>24</v>
      </c>
      <c r="C35" s="12">
        <v>5904.26</v>
      </c>
      <c r="D35" s="12">
        <v>7304.09</v>
      </c>
      <c r="E35" s="12">
        <v>7304.09</v>
      </c>
      <c r="F35" s="12">
        <v>7304.09</v>
      </c>
      <c r="G35" s="12">
        <v>7304.09</v>
      </c>
      <c r="H35" s="12">
        <v>7304.09</v>
      </c>
      <c r="I35" s="12">
        <v>7301.04</v>
      </c>
      <c r="J35" s="12">
        <v>7301.04</v>
      </c>
      <c r="K35" s="12">
        <v>7301.04</v>
      </c>
      <c r="L35" s="12">
        <v>7301.04</v>
      </c>
      <c r="M35" s="12">
        <v>7301.04</v>
      </c>
      <c r="N35" s="12">
        <v>7301.04</v>
      </c>
      <c r="O35" s="3"/>
    </row>
    <row r="36" spans="2:15" ht="12.75">
      <c r="B36" s="11" t="s">
        <v>25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3"/>
    </row>
    <row r="37" spans="2:15" ht="12.75">
      <c r="B37" s="11" t="s">
        <v>26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3"/>
    </row>
    <row r="38" spans="2:15" ht="12.75">
      <c r="B38" s="11" t="s">
        <v>27</v>
      </c>
      <c r="C38" s="12">
        <v>137918.99</v>
      </c>
      <c r="D38" s="12">
        <v>117641.8</v>
      </c>
      <c r="E38" s="12">
        <v>112681.26</v>
      </c>
      <c r="F38" s="12">
        <v>128825.97</v>
      </c>
      <c r="G38" s="12">
        <v>126018.53</v>
      </c>
      <c r="H38" s="12">
        <v>132887.86</v>
      </c>
      <c r="I38" s="12">
        <v>125882.04</v>
      </c>
      <c r="J38" s="12">
        <v>117218.95</v>
      </c>
      <c r="K38" s="12">
        <v>116968.92</v>
      </c>
      <c r="L38" s="12">
        <v>118730.77</v>
      </c>
      <c r="M38" s="12">
        <v>137928.63</v>
      </c>
      <c r="N38" s="12">
        <v>158623.54</v>
      </c>
      <c r="O38" s="3"/>
    </row>
    <row r="39" spans="2:15" ht="12.75">
      <c r="B39" s="11" t="s">
        <v>65</v>
      </c>
      <c r="C39" s="12">
        <f>C38*33%</f>
        <v>45513.2667</v>
      </c>
      <c r="D39" s="12">
        <f aca="true" t="shared" si="0" ref="D39:N39">D38*33%</f>
        <v>38821.794</v>
      </c>
      <c r="E39" s="12">
        <f t="shared" si="0"/>
        <v>37184.8158</v>
      </c>
      <c r="F39" s="12">
        <f t="shared" si="0"/>
        <v>42512.570100000004</v>
      </c>
      <c r="G39" s="12">
        <f t="shared" si="0"/>
        <v>41586.1149</v>
      </c>
      <c r="H39" s="12">
        <f t="shared" si="0"/>
        <v>43852.9938</v>
      </c>
      <c r="I39" s="12">
        <f t="shared" si="0"/>
        <v>41541.0732</v>
      </c>
      <c r="J39" s="12">
        <v>9603.47</v>
      </c>
      <c r="K39" s="12">
        <f t="shared" si="0"/>
        <v>38599.7436</v>
      </c>
      <c r="L39" s="12">
        <f t="shared" si="0"/>
        <v>39181.1541</v>
      </c>
      <c r="M39" s="12">
        <f t="shared" si="0"/>
        <v>45516.44790000001</v>
      </c>
      <c r="N39" s="12">
        <f t="shared" si="0"/>
        <v>52345.768200000006</v>
      </c>
      <c r="O39" s="3"/>
    </row>
    <row r="40" spans="2:15" ht="12.75">
      <c r="B40" s="11" t="s">
        <v>36</v>
      </c>
      <c r="C40" s="12">
        <v>12184.31</v>
      </c>
      <c r="D40" s="12">
        <v>6766.75</v>
      </c>
      <c r="E40" s="12">
        <v>5828.8</v>
      </c>
      <c r="F40" s="12">
        <v>8054.99</v>
      </c>
      <c r="G40" s="12">
        <v>8088.69</v>
      </c>
      <c r="H40" s="12">
        <v>8408.6</v>
      </c>
      <c r="I40" s="12">
        <v>9291.87</v>
      </c>
      <c r="J40" s="12">
        <v>0</v>
      </c>
      <c r="K40" s="12">
        <v>8638.34</v>
      </c>
      <c r="L40" s="12">
        <v>8818.44</v>
      </c>
      <c r="M40" s="12">
        <v>10082.37</v>
      </c>
      <c r="N40" s="12">
        <v>11665.4</v>
      </c>
      <c r="O40" s="3"/>
    </row>
    <row r="41" spans="2:15" ht="12.75">
      <c r="B41" s="11" t="s">
        <v>28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3"/>
    </row>
    <row r="42" spans="2:15" ht="12.75">
      <c r="B42" s="11" t="s">
        <v>37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3"/>
    </row>
    <row r="43" spans="2:15" ht="12.75">
      <c r="B43" s="11" t="s">
        <v>29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3"/>
    </row>
    <row r="44" spans="2:15" ht="12.75">
      <c r="B44" s="11" t="s">
        <v>30</v>
      </c>
      <c r="C44" s="12">
        <v>2712.23</v>
      </c>
      <c r="D44" s="12">
        <v>1889.84</v>
      </c>
      <c r="E44" s="12">
        <v>2328.46</v>
      </c>
      <c r="F44" s="12">
        <v>2583.63</v>
      </c>
      <c r="G44" s="12">
        <v>2213.36</v>
      </c>
      <c r="H44" s="12">
        <v>2538.98</v>
      </c>
      <c r="I44" s="12">
        <v>2572.65</v>
      </c>
      <c r="J44" s="12">
        <v>2395.32</v>
      </c>
      <c r="K44" s="12">
        <v>2742.49</v>
      </c>
      <c r="L44" s="12">
        <v>2803.19</v>
      </c>
      <c r="M44" s="12">
        <v>2896.93</v>
      </c>
      <c r="N44" s="12">
        <v>3075.78</v>
      </c>
      <c r="O44" s="3"/>
    </row>
    <row r="45" spans="2:15" ht="12.75">
      <c r="B45" s="11" t="s">
        <v>56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3"/>
    </row>
    <row r="46" spans="2:15" ht="12.75">
      <c r="B46" s="11" t="s">
        <v>31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3"/>
    </row>
    <row r="47" spans="2:15" s="2" customFormat="1" ht="12.75">
      <c r="B47" s="11" t="s">
        <v>34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4"/>
    </row>
    <row r="48" spans="2:14" ht="12.75">
      <c r="B48" s="11" t="s">
        <v>32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</row>
    <row r="49" spans="2:14" ht="12.75">
      <c r="B49" s="13" t="s">
        <v>33</v>
      </c>
      <c r="C49" s="14">
        <f>SUM(C2:C48)</f>
        <v>215303.5867</v>
      </c>
      <c r="D49" s="14">
        <f aca="true" t="shared" si="1" ref="D49:N49">SUM(D2:D48)</f>
        <v>182988.864</v>
      </c>
      <c r="E49" s="14">
        <f t="shared" si="1"/>
        <v>175966.61579999997</v>
      </c>
      <c r="F49" s="14">
        <f t="shared" si="1"/>
        <v>199497.7501</v>
      </c>
      <c r="G49" s="14">
        <f t="shared" si="1"/>
        <v>197802.0549</v>
      </c>
      <c r="H49" s="14">
        <f t="shared" si="1"/>
        <v>206181.5038</v>
      </c>
      <c r="I49" s="14">
        <f t="shared" si="1"/>
        <v>197164.88319999995</v>
      </c>
      <c r="J49" s="14">
        <f t="shared" si="1"/>
        <v>147956</v>
      </c>
      <c r="K49" s="14">
        <f t="shared" si="1"/>
        <v>186018.9836</v>
      </c>
      <c r="L49" s="14">
        <f t="shared" si="1"/>
        <v>200635.44410000002</v>
      </c>
      <c r="M49" s="14">
        <f t="shared" si="1"/>
        <v>216380.05789999999</v>
      </c>
      <c r="N49" s="14">
        <f t="shared" si="1"/>
        <v>269804.70820000005</v>
      </c>
    </row>
  </sheetData>
  <sheetProtection/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  <headerFooter alignWithMargins="0">
    <oddHeader>&amp;C&amp;"Arial,Negrito"&amp;12 0245 - CAC - 2012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M11" sqref="M11"/>
    </sheetView>
  </sheetViews>
  <sheetFormatPr defaultColWidth="9.140625" defaultRowHeight="12.75"/>
  <cols>
    <col min="1" max="1" width="0.13671875" style="0" customWidth="1"/>
    <col min="2" max="2" width="26.00390625" style="1" customWidth="1"/>
    <col min="3" max="8" width="10.7109375" style="1" customWidth="1"/>
    <col min="9" max="10" width="10.421875" style="5" customWidth="1"/>
    <col min="11" max="14" width="10.7109375" style="0" customWidth="1"/>
    <col min="15" max="15" width="11.28125" style="0" bestFit="1" customWidth="1"/>
  </cols>
  <sheetData>
    <row r="1" spans="1:15" ht="12.75">
      <c r="A1" t="s">
        <v>42</v>
      </c>
      <c r="B1" s="9" t="s">
        <v>0</v>
      </c>
      <c r="C1" s="10">
        <v>40909</v>
      </c>
      <c r="D1" s="10">
        <v>40940</v>
      </c>
      <c r="E1" s="10">
        <v>40969</v>
      </c>
      <c r="F1" s="10">
        <v>41000</v>
      </c>
      <c r="G1" s="10">
        <v>41030</v>
      </c>
      <c r="H1" s="10">
        <v>41061</v>
      </c>
      <c r="I1" s="10">
        <v>41091</v>
      </c>
      <c r="J1" s="10">
        <v>41122</v>
      </c>
      <c r="K1" s="10">
        <v>41153</v>
      </c>
      <c r="L1" s="10">
        <v>41183</v>
      </c>
      <c r="M1" s="10">
        <v>41214</v>
      </c>
      <c r="N1" s="10">
        <v>41244</v>
      </c>
      <c r="O1" s="22" t="s">
        <v>33</v>
      </c>
    </row>
    <row r="2" spans="2:15" ht="12.75">
      <c r="B2" s="11" t="s">
        <v>1</v>
      </c>
      <c r="C2" s="12">
        <v>87.99</v>
      </c>
      <c r="D2" s="12">
        <v>173.24</v>
      </c>
      <c r="E2" s="12">
        <v>0</v>
      </c>
      <c r="F2" s="12">
        <v>0</v>
      </c>
      <c r="G2" s="12">
        <v>0</v>
      </c>
      <c r="H2" s="12">
        <v>147.39</v>
      </c>
      <c r="I2" s="12">
        <v>272.79</v>
      </c>
      <c r="J2" s="12">
        <v>0</v>
      </c>
      <c r="K2" s="12">
        <v>71</v>
      </c>
      <c r="L2" s="12">
        <v>0</v>
      </c>
      <c r="M2" s="12">
        <v>294.79</v>
      </c>
      <c r="N2" s="12">
        <v>0</v>
      </c>
      <c r="O2" s="20">
        <f>SUM(C2:N2)</f>
        <v>1047.2</v>
      </c>
    </row>
    <row r="3" spans="2:15" ht="12.75">
      <c r="B3" s="11" t="s">
        <v>2</v>
      </c>
      <c r="C3" s="12">
        <v>9739.99</v>
      </c>
      <c r="D3" s="12">
        <v>5832.02</v>
      </c>
      <c r="E3" s="12">
        <v>6485.68</v>
      </c>
      <c r="F3" s="12">
        <v>7792.94</v>
      </c>
      <c r="G3" s="12">
        <v>6991.56</v>
      </c>
      <c r="H3" s="12">
        <v>5443.11</v>
      </c>
      <c r="I3" s="12">
        <v>5837.14</v>
      </c>
      <c r="J3" s="12">
        <v>8489.46</v>
      </c>
      <c r="K3" s="12">
        <v>9393.66</v>
      </c>
      <c r="L3" s="12">
        <v>6042.57</v>
      </c>
      <c r="M3" s="12">
        <v>6280.6</v>
      </c>
      <c r="N3" s="12">
        <v>8603.72</v>
      </c>
      <c r="O3" s="20">
        <f aca="true" t="shared" si="0" ref="O3:O49">SUM(C3:N3)</f>
        <v>86932.45000000001</v>
      </c>
    </row>
    <row r="4" spans="2:15" ht="12.75">
      <c r="B4" s="11" t="s">
        <v>3</v>
      </c>
      <c r="C4" s="12">
        <v>35756</v>
      </c>
      <c r="D4" s="12">
        <v>35756</v>
      </c>
      <c r="E4" s="12">
        <v>35756</v>
      </c>
      <c r="F4" s="12">
        <v>35756</v>
      </c>
      <c r="G4" s="12">
        <f aca="true" t="shared" si="1" ref="G4:N4">20096+5181+10479</f>
        <v>35756</v>
      </c>
      <c r="H4" s="12">
        <f t="shared" si="1"/>
        <v>35756</v>
      </c>
      <c r="I4" s="12">
        <f t="shared" si="1"/>
        <v>35756</v>
      </c>
      <c r="J4" s="12">
        <f t="shared" si="1"/>
        <v>35756</v>
      </c>
      <c r="K4" s="12">
        <f t="shared" si="1"/>
        <v>35756</v>
      </c>
      <c r="L4" s="12">
        <f t="shared" si="1"/>
        <v>35756</v>
      </c>
      <c r="M4" s="12">
        <f t="shared" si="1"/>
        <v>35756</v>
      </c>
      <c r="N4" s="12">
        <f t="shared" si="1"/>
        <v>35756</v>
      </c>
      <c r="O4" s="20">
        <f t="shared" si="0"/>
        <v>429072</v>
      </c>
    </row>
    <row r="5" spans="2:15" ht="12.75">
      <c r="B5" s="11" t="s">
        <v>58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20">
        <f t="shared" si="0"/>
        <v>0</v>
      </c>
    </row>
    <row r="6" spans="2:15" ht="12.75">
      <c r="B6" s="11" t="s">
        <v>4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20">
        <f t="shared" si="0"/>
        <v>0</v>
      </c>
    </row>
    <row r="7" spans="2:15" ht="12.75">
      <c r="B7" s="11" t="s">
        <v>7</v>
      </c>
      <c r="C7" s="12">
        <v>0</v>
      </c>
      <c r="D7" s="12">
        <v>0</v>
      </c>
      <c r="E7" s="12">
        <v>0</v>
      </c>
      <c r="F7" s="12">
        <v>179.2</v>
      </c>
      <c r="G7" s="12">
        <v>408.4</v>
      </c>
      <c r="H7" s="12">
        <v>0</v>
      </c>
      <c r="I7" s="12">
        <v>12165.94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20">
        <f t="shared" si="0"/>
        <v>12753.54</v>
      </c>
    </row>
    <row r="8" spans="2:15" ht="12.75">
      <c r="B8" s="11" t="s">
        <v>59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20">
        <f t="shared" si="0"/>
        <v>0</v>
      </c>
    </row>
    <row r="9" spans="2:15" ht="12.75">
      <c r="B9" s="11" t="s">
        <v>60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20">
        <f t="shared" si="0"/>
        <v>0</v>
      </c>
    </row>
    <row r="10" spans="2:15" ht="12.75">
      <c r="B10" s="11" t="s">
        <v>53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20">
        <f t="shared" si="0"/>
        <v>0</v>
      </c>
    </row>
    <row r="11" spans="2:15" ht="12.75">
      <c r="B11" s="11" t="s">
        <v>5</v>
      </c>
      <c r="C11" s="12">
        <v>2693.33</v>
      </c>
      <c r="D11" s="12">
        <v>2954.6</v>
      </c>
      <c r="E11" s="12">
        <v>2797.69</v>
      </c>
      <c r="F11" s="12">
        <v>2392.65</v>
      </c>
      <c r="G11" s="12">
        <v>0</v>
      </c>
      <c r="H11" s="12">
        <v>4174.34</v>
      </c>
      <c r="I11" s="12">
        <v>3651.94</v>
      </c>
      <c r="J11" s="12">
        <v>3459.85</v>
      </c>
      <c r="K11" s="12">
        <v>3890.99</v>
      </c>
      <c r="L11" s="12">
        <v>3582.98</v>
      </c>
      <c r="M11" s="12">
        <v>3820.87</v>
      </c>
      <c r="N11" s="12">
        <v>3320.72</v>
      </c>
      <c r="O11" s="20">
        <f t="shared" si="0"/>
        <v>36739.96</v>
      </c>
    </row>
    <row r="12" spans="2:15" ht="12.75">
      <c r="B12" s="11" t="s">
        <v>6</v>
      </c>
      <c r="C12" s="12">
        <v>21.68</v>
      </c>
      <c r="D12" s="12">
        <v>10.14</v>
      </c>
      <c r="E12" s="12">
        <v>4.8</v>
      </c>
      <c r="F12" s="12">
        <v>0</v>
      </c>
      <c r="G12" s="12">
        <v>437.58</v>
      </c>
      <c r="H12" s="12">
        <v>3.85</v>
      </c>
      <c r="I12" s="12">
        <v>1431.38</v>
      </c>
      <c r="J12" s="12">
        <v>3566.99</v>
      </c>
      <c r="K12" s="12">
        <v>1406.96</v>
      </c>
      <c r="L12" s="12">
        <v>3392.99</v>
      </c>
      <c r="M12" s="12">
        <v>8742.34</v>
      </c>
      <c r="N12" s="12">
        <v>3110</v>
      </c>
      <c r="O12" s="20">
        <f t="shared" si="0"/>
        <v>22128.71</v>
      </c>
    </row>
    <row r="13" spans="2:15" ht="12.75">
      <c r="B13" s="11" t="s">
        <v>8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20">
        <f t="shared" si="0"/>
        <v>0</v>
      </c>
    </row>
    <row r="14" spans="2:15" ht="12.75">
      <c r="B14" s="11" t="s">
        <v>9</v>
      </c>
      <c r="C14" s="12">
        <v>19.6</v>
      </c>
      <c r="D14" s="12">
        <v>0</v>
      </c>
      <c r="E14" s="12">
        <v>1.18</v>
      </c>
      <c r="F14" s="12">
        <v>0</v>
      </c>
      <c r="G14" s="12">
        <v>0</v>
      </c>
      <c r="H14" s="12">
        <v>0</v>
      </c>
      <c r="I14" s="12">
        <v>0</v>
      </c>
      <c r="J14" s="12">
        <v>5.9</v>
      </c>
      <c r="K14" s="12">
        <v>0</v>
      </c>
      <c r="L14" s="12">
        <v>0</v>
      </c>
      <c r="M14" s="12">
        <v>0</v>
      </c>
      <c r="N14" s="12">
        <v>2.77</v>
      </c>
      <c r="O14" s="20">
        <f t="shared" si="0"/>
        <v>29.45</v>
      </c>
    </row>
    <row r="15" spans="2:15" ht="12.75">
      <c r="B15" s="11" t="s">
        <v>10</v>
      </c>
      <c r="C15" s="12">
        <v>0</v>
      </c>
      <c r="D15" s="12">
        <v>0</v>
      </c>
      <c r="E15" s="12">
        <v>0</v>
      </c>
      <c r="F15" s="12">
        <v>0</v>
      </c>
      <c r="G15" s="12">
        <v>768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20">
        <f t="shared" si="0"/>
        <v>768</v>
      </c>
    </row>
    <row r="16" spans="2:15" ht="12.75">
      <c r="B16" s="11" t="s">
        <v>11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20">
        <f t="shared" si="0"/>
        <v>0</v>
      </c>
    </row>
    <row r="17" spans="2:15" ht="12.75">
      <c r="B17" s="11" t="s">
        <v>54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20">
        <f t="shared" si="0"/>
        <v>0</v>
      </c>
    </row>
    <row r="18" spans="2:15" ht="12.75">
      <c r="B18" s="11" t="s">
        <v>12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20">
        <f t="shared" si="0"/>
        <v>0</v>
      </c>
    </row>
    <row r="19" spans="2:15" ht="12.75">
      <c r="B19" s="11" t="s">
        <v>13</v>
      </c>
      <c r="C19" s="12">
        <v>1173.64</v>
      </c>
      <c r="D19" s="12">
        <v>593.78</v>
      </c>
      <c r="E19" s="12">
        <v>2799.09</v>
      </c>
      <c r="F19" s="12">
        <v>171.73</v>
      </c>
      <c r="G19" s="12">
        <v>199.76</v>
      </c>
      <c r="H19" s="12">
        <v>28.75</v>
      </c>
      <c r="I19" s="12">
        <v>124.96</v>
      </c>
      <c r="J19" s="12">
        <v>1380.12</v>
      </c>
      <c r="K19" s="12">
        <v>14.16</v>
      </c>
      <c r="L19" s="12">
        <v>33.09</v>
      </c>
      <c r="M19" s="12">
        <v>759.33</v>
      </c>
      <c r="N19" s="12">
        <v>562.65</v>
      </c>
      <c r="O19" s="20">
        <f t="shared" si="0"/>
        <v>7841.0599999999995</v>
      </c>
    </row>
    <row r="20" spans="2:15" ht="12.75">
      <c r="B20" s="11" t="s">
        <v>14</v>
      </c>
      <c r="C20" s="12">
        <v>126.85</v>
      </c>
      <c r="D20" s="12">
        <v>0</v>
      </c>
      <c r="E20" s="12">
        <v>0</v>
      </c>
      <c r="F20" s="12">
        <v>0</v>
      </c>
      <c r="G20" s="12">
        <v>155.92</v>
      </c>
      <c r="H20" s="12">
        <v>0</v>
      </c>
      <c r="I20" s="12">
        <v>3226</v>
      </c>
      <c r="J20" s="12">
        <v>0</v>
      </c>
      <c r="K20" s="12">
        <v>999.7</v>
      </c>
      <c r="L20" s="12">
        <v>151.13</v>
      </c>
      <c r="M20" s="12">
        <v>58</v>
      </c>
      <c r="N20" s="12">
        <v>0</v>
      </c>
      <c r="O20" s="20">
        <f t="shared" si="0"/>
        <v>4717.6</v>
      </c>
    </row>
    <row r="21" spans="2:15" ht="12.75">
      <c r="B21" s="11" t="s">
        <v>15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22.5</v>
      </c>
      <c r="I21" s="12">
        <v>3.72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20">
        <f t="shared" si="0"/>
        <v>26.22</v>
      </c>
    </row>
    <row r="22" spans="2:15" ht="12.75">
      <c r="B22" s="11" t="s">
        <v>16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29.56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20">
        <f t="shared" si="0"/>
        <v>29.56</v>
      </c>
    </row>
    <row r="23" spans="2:15" ht="12.75">
      <c r="B23" s="11" t="s">
        <v>17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495</v>
      </c>
      <c r="J23" s="12">
        <v>3.45</v>
      </c>
      <c r="K23" s="12">
        <v>0</v>
      </c>
      <c r="L23" s="12">
        <v>0</v>
      </c>
      <c r="M23" s="12">
        <v>0</v>
      </c>
      <c r="N23" s="12">
        <v>0</v>
      </c>
      <c r="O23" s="20">
        <f t="shared" si="0"/>
        <v>498.45</v>
      </c>
    </row>
    <row r="24" spans="2:15" ht="12.75">
      <c r="B24" s="11" t="s">
        <v>18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20">
        <f t="shared" si="0"/>
        <v>0</v>
      </c>
    </row>
    <row r="25" spans="2:15" ht="12.75">
      <c r="B25" s="11" t="s">
        <v>35</v>
      </c>
      <c r="C25" s="12">
        <v>0</v>
      </c>
      <c r="D25" s="12">
        <v>0</v>
      </c>
      <c r="E25" s="12">
        <v>0</v>
      </c>
      <c r="F25" s="12">
        <v>1.32</v>
      </c>
      <c r="G25" s="12">
        <v>26.4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20">
        <f t="shared" si="0"/>
        <v>27.72</v>
      </c>
    </row>
    <row r="26" spans="2:15" ht="12.75">
      <c r="B26" s="11" t="s">
        <v>19</v>
      </c>
      <c r="C26" s="12">
        <v>8.28</v>
      </c>
      <c r="D26" s="12">
        <v>32.03</v>
      </c>
      <c r="E26" s="12">
        <v>32.03</v>
      </c>
      <c r="F26" s="12">
        <v>919.36</v>
      </c>
      <c r="G26" s="12">
        <v>6478.37</v>
      </c>
      <c r="H26" s="12">
        <v>103.79</v>
      </c>
      <c r="I26" s="12">
        <v>185.6</v>
      </c>
      <c r="J26" s="12">
        <v>7516.91</v>
      </c>
      <c r="K26" s="12">
        <v>8.97</v>
      </c>
      <c r="L26" s="12">
        <v>124</v>
      </c>
      <c r="M26" s="12">
        <v>32.03</v>
      </c>
      <c r="N26" s="12">
        <v>0</v>
      </c>
      <c r="O26" s="20">
        <f t="shared" si="0"/>
        <v>15441.369999999999</v>
      </c>
    </row>
    <row r="27" spans="2:15" ht="12.75">
      <c r="B27" s="11" t="s">
        <v>61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20">
        <f t="shared" si="0"/>
        <v>0</v>
      </c>
    </row>
    <row r="28" spans="2:15" ht="12.75">
      <c r="B28" s="11" t="s">
        <v>20</v>
      </c>
      <c r="C28" s="12">
        <v>15.15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5360.91</v>
      </c>
      <c r="J28" s="12">
        <v>471.69</v>
      </c>
      <c r="K28" s="12">
        <v>11032.3</v>
      </c>
      <c r="L28" s="12">
        <v>43.82</v>
      </c>
      <c r="M28" s="12">
        <v>3773.4</v>
      </c>
      <c r="N28" s="12">
        <v>0</v>
      </c>
      <c r="O28" s="20">
        <f t="shared" si="0"/>
        <v>20697.27</v>
      </c>
    </row>
    <row r="29" spans="2:15" ht="12.75">
      <c r="B29" s="11" t="s">
        <v>62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20">
        <f t="shared" si="0"/>
        <v>0</v>
      </c>
    </row>
    <row r="30" spans="2:15" ht="12.75">
      <c r="B30" s="11" t="s">
        <v>21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20">
        <f t="shared" si="0"/>
        <v>0</v>
      </c>
    </row>
    <row r="31" spans="2:15" ht="12.75">
      <c r="B31" s="11" t="s">
        <v>63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20">
        <f t="shared" si="0"/>
        <v>0</v>
      </c>
    </row>
    <row r="32" spans="2:15" ht="12" customHeight="1">
      <c r="B32" s="11" t="s">
        <v>22</v>
      </c>
      <c r="C32" s="12">
        <v>11963.56</v>
      </c>
      <c r="D32" s="12">
        <v>1281.11</v>
      </c>
      <c r="E32" s="12">
        <v>0</v>
      </c>
      <c r="F32" s="12">
        <v>0</v>
      </c>
      <c r="G32" s="12">
        <v>54</v>
      </c>
      <c r="H32" s="12">
        <v>8054</v>
      </c>
      <c r="I32" s="12">
        <v>0</v>
      </c>
      <c r="J32" s="12">
        <v>4820</v>
      </c>
      <c r="K32" s="12">
        <v>0</v>
      </c>
      <c r="L32" s="12">
        <v>28.15</v>
      </c>
      <c r="M32" s="12">
        <v>0</v>
      </c>
      <c r="N32" s="12">
        <v>0</v>
      </c>
      <c r="O32" s="20">
        <f t="shared" si="0"/>
        <v>26200.82</v>
      </c>
    </row>
    <row r="33" spans="2:15" ht="12.75">
      <c r="B33" s="11" t="s">
        <v>55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20">
        <f t="shared" si="0"/>
        <v>0</v>
      </c>
    </row>
    <row r="34" spans="2:15" ht="12.75">
      <c r="B34" s="11" t="s">
        <v>23</v>
      </c>
      <c r="C34" s="12">
        <v>10372.2</v>
      </c>
      <c r="D34" s="12">
        <v>10372.2</v>
      </c>
      <c r="E34" s="12">
        <v>10372.2</v>
      </c>
      <c r="F34" s="12">
        <v>10372.2</v>
      </c>
      <c r="G34" s="12">
        <v>14324.28</v>
      </c>
      <c r="H34" s="12">
        <v>11095.14</v>
      </c>
      <c r="I34" s="12">
        <v>11095.14</v>
      </c>
      <c r="J34" s="12">
        <v>11095.14</v>
      </c>
      <c r="K34" s="12">
        <v>11095.14</v>
      </c>
      <c r="L34" s="12">
        <v>11095.14</v>
      </c>
      <c r="M34" s="12">
        <v>11095.14</v>
      </c>
      <c r="N34" s="12">
        <v>11095.14</v>
      </c>
      <c r="O34" s="12"/>
    </row>
    <row r="35" spans="2:15" ht="12.75">
      <c r="B35" s="11" t="s">
        <v>24</v>
      </c>
      <c r="C35" s="12">
        <v>11808.51</v>
      </c>
      <c r="D35" s="12">
        <v>27622.64</v>
      </c>
      <c r="E35" s="12">
        <v>27622.64</v>
      </c>
      <c r="F35" s="12">
        <v>27622.64</v>
      </c>
      <c r="G35" s="12">
        <v>27622.64</v>
      </c>
      <c r="H35" s="12">
        <v>27622.64</v>
      </c>
      <c r="I35" s="12">
        <v>24525.19</v>
      </c>
      <c r="J35" s="12">
        <v>24525.19</v>
      </c>
      <c r="K35" s="12">
        <v>24525.19</v>
      </c>
      <c r="L35" s="12">
        <v>24525.19</v>
      </c>
      <c r="M35" s="12">
        <v>24525.19</v>
      </c>
      <c r="N35" s="12">
        <v>24525.19</v>
      </c>
      <c r="O35" s="20">
        <f t="shared" si="0"/>
        <v>297072.85000000003</v>
      </c>
    </row>
    <row r="36" spans="2:15" ht="12.75">
      <c r="B36" s="11" t="s">
        <v>25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105.08</v>
      </c>
      <c r="J36" s="12">
        <v>0</v>
      </c>
      <c r="K36" s="12">
        <v>87.34</v>
      </c>
      <c r="L36" s="12">
        <v>0</v>
      </c>
      <c r="M36" s="12">
        <v>0</v>
      </c>
      <c r="N36" s="12">
        <v>0</v>
      </c>
      <c r="O36" s="20">
        <f t="shared" si="0"/>
        <v>192.42000000000002</v>
      </c>
    </row>
    <row r="37" spans="2:15" ht="12.75">
      <c r="B37" s="11" t="s">
        <v>26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20">
        <f t="shared" si="0"/>
        <v>0</v>
      </c>
    </row>
    <row r="38" spans="2:15" ht="12.75">
      <c r="B38" s="11" t="s">
        <v>27</v>
      </c>
      <c r="C38" s="12">
        <v>64307.65</v>
      </c>
      <c r="D38" s="12">
        <v>58651.93</v>
      </c>
      <c r="E38" s="12">
        <v>111277.66</v>
      </c>
      <c r="F38" s="12">
        <v>57142.53</v>
      </c>
      <c r="G38" s="12">
        <v>55086.7</v>
      </c>
      <c r="H38" s="12">
        <v>66042.61</v>
      </c>
      <c r="I38" s="12">
        <v>72796.25</v>
      </c>
      <c r="J38" s="12">
        <v>62691.67</v>
      </c>
      <c r="K38" s="12">
        <v>84927.95</v>
      </c>
      <c r="L38" s="12">
        <v>84845.56</v>
      </c>
      <c r="M38" s="12">
        <v>82909.84</v>
      </c>
      <c r="N38" s="12">
        <v>88838.7</v>
      </c>
      <c r="O38" s="20">
        <f t="shared" si="0"/>
        <v>889519.0499999999</v>
      </c>
    </row>
    <row r="39" spans="2:15" ht="12.75">
      <c r="B39" s="11" t="s">
        <v>65</v>
      </c>
      <c r="C39" s="12">
        <f>C38*33%</f>
        <v>21221.524500000003</v>
      </c>
      <c r="D39" s="12">
        <f aca="true" t="shared" si="2" ref="D39:N39">D38*33%</f>
        <v>19355.1369</v>
      </c>
      <c r="E39" s="12">
        <f t="shared" si="2"/>
        <v>36721.6278</v>
      </c>
      <c r="F39" s="12">
        <f t="shared" si="2"/>
        <v>18857.0349</v>
      </c>
      <c r="G39" s="12">
        <f t="shared" si="2"/>
        <v>18178.611</v>
      </c>
      <c r="H39" s="12">
        <f t="shared" si="2"/>
        <v>21794.0613</v>
      </c>
      <c r="I39" s="12">
        <f t="shared" si="2"/>
        <v>24022.7625</v>
      </c>
      <c r="J39" s="12">
        <f t="shared" si="2"/>
        <v>20688.2511</v>
      </c>
      <c r="K39" s="12">
        <f t="shared" si="2"/>
        <v>28026.2235</v>
      </c>
      <c r="L39" s="12">
        <f t="shared" si="2"/>
        <v>27999.0348</v>
      </c>
      <c r="M39" s="12">
        <f t="shared" si="2"/>
        <v>27360.2472</v>
      </c>
      <c r="N39" s="12">
        <f t="shared" si="2"/>
        <v>29316.771</v>
      </c>
      <c r="O39" s="20">
        <f t="shared" si="0"/>
        <v>293541.2865</v>
      </c>
    </row>
    <row r="40" spans="2:15" ht="12.75">
      <c r="B40" s="11" t="s">
        <v>36</v>
      </c>
      <c r="C40" s="12">
        <v>50777.75</v>
      </c>
      <c r="D40" s="12">
        <v>49107.77</v>
      </c>
      <c r="E40" s="12">
        <v>48029.98</v>
      </c>
      <c r="F40" s="12">
        <v>47757.93</v>
      </c>
      <c r="G40" s="12">
        <v>44527.92</v>
      </c>
      <c r="H40" s="12">
        <v>45620.82</v>
      </c>
      <c r="I40" s="12">
        <v>39630.19</v>
      </c>
      <c r="J40" s="12">
        <v>18278.63</v>
      </c>
      <c r="K40" s="12">
        <v>19499.99</v>
      </c>
      <c r="L40" s="12">
        <v>30137.59</v>
      </c>
      <c r="M40" s="12">
        <v>27676.81</v>
      </c>
      <c r="N40" s="12">
        <v>26502.35</v>
      </c>
      <c r="O40" s="20">
        <f t="shared" si="0"/>
        <v>447547.73</v>
      </c>
    </row>
    <row r="41" spans="2:15" ht="12.75">
      <c r="B41" s="11" t="s">
        <v>28</v>
      </c>
      <c r="C41" s="12">
        <v>0</v>
      </c>
      <c r="D41" s="12">
        <v>0</v>
      </c>
      <c r="E41" s="12">
        <v>0</v>
      </c>
      <c r="F41" s="12">
        <v>10.15</v>
      </c>
      <c r="G41" s="12">
        <v>0</v>
      </c>
      <c r="H41" s="12">
        <v>0</v>
      </c>
      <c r="I41" s="12">
        <v>0</v>
      </c>
      <c r="J41" s="12">
        <v>10.17</v>
      </c>
      <c r="K41" s="12">
        <v>0</v>
      </c>
      <c r="L41" s="12">
        <v>0</v>
      </c>
      <c r="M41" s="12">
        <v>0</v>
      </c>
      <c r="N41" s="12">
        <v>0</v>
      </c>
      <c r="O41" s="20">
        <f t="shared" si="0"/>
        <v>20.32</v>
      </c>
    </row>
    <row r="42" spans="2:15" ht="12.75">
      <c r="B42" s="11" t="s">
        <v>37</v>
      </c>
      <c r="C42" s="12">
        <v>0</v>
      </c>
      <c r="D42" s="12">
        <v>2332.68</v>
      </c>
      <c r="E42" s="12">
        <v>1999.44</v>
      </c>
      <c r="F42" s="12">
        <v>3332.4</v>
      </c>
      <c r="G42" s="12">
        <v>1999.44</v>
      </c>
      <c r="H42" s="12">
        <v>0</v>
      </c>
      <c r="I42" s="12">
        <v>0</v>
      </c>
      <c r="J42" s="12">
        <v>3998.88</v>
      </c>
      <c r="K42" s="12">
        <v>0</v>
      </c>
      <c r="L42" s="12">
        <v>0</v>
      </c>
      <c r="M42" s="12">
        <v>0</v>
      </c>
      <c r="N42" s="12">
        <v>2220</v>
      </c>
      <c r="O42" s="20">
        <f t="shared" si="0"/>
        <v>15882.84</v>
      </c>
    </row>
    <row r="43" spans="2:15" ht="12.75">
      <c r="B43" s="11" t="s">
        <v>29</v>
      </c>
      <c r="C43" s="12">
        <v>267672.43</v>
      </c>
      <c r="D43" s="12">
        <v>166558.96</v>
      </c>
      <c r="E43" s="12">
        <v>217029.57</v>
      </c>
      <c r="F43" s="12">
        <v>150563.07</v>
      </c>
      <c r="G43" s="12">
        <v>176904.29</v>
      </c>
      <c r="H43" s="12">
        <v>172549.59</v>
      </c>
      <c r="I43" s="12">
        <v>153968.02</v>
      </c>
      <c r="J43" s="12">
        <v>192329.04</v>
      </c>
      <c r="K43" s="12">
        <v>142632.96</v>
      </c>
      <c r="L43" s="12">
        <v>233426.64</v>
      </c>
      <c r="M43" s="12">
        <v>419119.62</v>
      </c>
      <c r="N43" s="12">
        <v>276980.84</v>
      </c>
      <c r="O43" s="20">
        <f t="shared" si="0"/>
        <v>2569735.0300000003</v>
      </c>
    </row>
    <row r="44" spans="2:15" ht="12.75">
      <c r="B44" s="11" t="s">
        <v>30</v>
      </c>
      <c r="C44" s="12">
        <v>1120.67</v>
      </c>
      <c r="D44" s="12">
        <v>1282.72</v>
      </c>
      <c r="E44" s="12">
        <v>1098.89</v>
      </c>
      <c r="F44" s="12">
        <v>1586.92</v>
      </c>
      <c r="G44" s="12">
        <v>1477.6</v>
      </c>
      <c r="H44" s="12">
        <v>1282.74</v>
      </c>
      <c r="I44" s="12">
        <v>1126.19</v>
      </c>
      <c r="J44" s="12">
        <v>1034.67</v>
      </c>
      <c r="K44" s="12">
        <v>901.1</v>
      </c>
      <c r="L44" s="12">
        <v>1002.57</v>
      </c>
      <c r="M44" s="12">
        <v>973.9</v>
      </c>
      <c r="N44" s="12">
        <v>1041.75</v>
      </c>
      <c r="O44" s="20">
        <f t="shared" si="0"/>
        <v>13929.720000000001</v>
      </c>
    </row>
    <row r="45" spans="2:15" ht="12.75">
      <c r="B45" s="11" t="s">
        <v>56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20">
        <f t="shared" si="0"/>
        <v>0</v>
      </c>
    </row>
    <row r="46" spans="2:15" ht="12.75">
      <c r="B46" s="11" t="s">
        <v>31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20">
        <f t="shared" si="0"/>
        <v>0</v>
      </c>
    </row>
    <row r="47" spans="2:15" ht="12.75">
      <c r="B47" s="11" t="s">
        <v>34</v>
      </c>
      <c r="C47" s="12">
        <v>1240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620</v>
      </c>
      <c r="K47" s="12">
        <v>1552</v>
      </c>
      <c r="L47" s="12">
        <v>0</v>
      </c>
      <c r="M47" s="12">
        <v>0</v>
      </c>
      <c r="N47" s="12">
        <v>657.2</v>
      </c>
      <c r="O47" s="20">
        <f t="shared" si="0"/>
        <v>4069.2</v>
      </c>
    </row>
    <row r="48" spans="2:15" ht="12.75">
      <c r="B48" s="11" t="s">
        <v>32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20">
        <f t="shared" si="0"/>
        <v>0</v>
      </c>
    </row>
    <row r="49" spans="2:15" ht="12.75">
      <c r="B49" s="13" t="s">
        <v>33</v>
      </c>
      <c r="C49" s="14">
        <f>SUM(C2:C48)</f>
        <v>490126.80449999997</v>
      </c>
      <c r="D49" s="14">
        <f aca="true" t="shared" si="3" ref="D49:N49">SUM(D2:D48)</f>
        <v>381916.9569</v>
      </c>
      <c r="E49" s="14">
        <f t="shared" si="3"/>
        <v>502028.4778</v>
      </c>
      <c r="F49" s="14">
        <f t="shared" si="3"/>
        <v>364458.07489999995</v>
      </c>
      <c r="G49" s="14">
        <f t="shared" si="3"/>
        <v>391397.471</v>
      </c>
      <c r="H49" s="14">
        <f t="shared" si="3"/>
        <v>399741.33129999996</v>
      </c>
      <c r="I49" s="14">
        <f t="shared" si="3"/>
        <v>395809.7625</v>
      </c>
      <c r="J49" s="14">
        <f t="shared" si="3"/>
        <v>400742.0111</v>
      </c>
      <c r="K49" s="14">
        <f t="shared" si="3"/>
        <v>375821.63349999994</v>
      </c>
      <c r="L49" s="14">
        <f t="shared" si="3"/>
        <v>462186.4548</v>
      </c>
      <c r="M49" s="14">
        <f t="shared" si="3"/>
        <v>653178.1072000001</v>
      </c>
      <c r="N49" s="14">
        <f t="shared" si="3"/>
        <v>512533.80100000004</v>
      </c>
      <c r="O49" s="21">
        <f t="shared" si="0"/>
        <v>5329940.8865</v>
      </c>
    </row>
  </sheetData>
  <sheetProtection/>
  <printOptions horizontalCentered="1" verticalCentered="1"/>
  <pageMargins left="0.3937007874015748" right="0" top="0.4724409448818898" bottom="0" header="0.31496062992125984" footer="0.5118110236220472"/>
  <pageSetup horizontalDpi="600" verticalDpi="600" orientation="landscape" paperSize="9" scale="90" r:id="rId1"/>
  <headerFooter alignWithMargins="0">
    <oddHeader>&amp;C&amp;"Arial,Negrito"&amp;12 0254 -ALMOXARIFADO  - 2012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P20" sqref="P20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9.7109375" style="0" customWidth="1"/>
  </cols>
  <sheetData>
    <row r="1" spans="1:14" ht="12.75">
      <c r="A1" t="s">
        <v>43</v>
      </c>
      <c r="B1" s="9" t="s">
        <v>0</v>
      </c>
      <c r="C1" s="10">
        <v>40909</v>
      </c>
      <c r="D1" s="10">
        <v>40940</v>
      </c>
      <c r="E1" s="10">
        <v>40969</v>
      </c>
      <c r="F1" s="10">
        <v>41000</v>
      </c>
      <c r="G1" s="10">
        <v>41030</v>
      </c>
      <c r="H1" s="10">
        <v>41061</v>
      </c>
      <c r="I1" s="10">
        <v>41091</v>
      </c>
      <c r="J1" s="10">
        <v>41122</v>
      </c>
      <c r="K1" s="10">
        <v>41153</v>
      </c>
      <c r="L1" s="10">
        <v>41183</v>
      </c>
      <c r="M1" s="10">
        <v>41214</v>
      </c>
      <c r="N1" s="10">
        <v>41244</v>
      </c>
    </row>
    <row r="2" spans="2:15" ht="12.75">
      <c r="B2" s="11" t="s">
        <v>1</v>
      </c>
      <c r="C2" s="12">
        <v>0</v>
      </c>
      <c r="D2" s="12">
        <v>59.39</v>
      </c>
      <c r="E2" s="12">
        <v>0</v>
      </c>
      <c r="F2" s="12">
        <v>0</v>
      </c>
      <c r="G2" s="12">
        <v>0</v>
      </c>
      <c r="H2" s="12">
        <v>0</v>
      </c>
      <c r="I2" s="12">
        <v>62.69</v>
      </c>
      <c r="J2" s="12">
        <v>0</v>
      </c>
      <c r="K2" s="12">
        <v>0</v>
      </c>
      <c r="L2" s="12">
        <v>21.99</v>
      </c>
      <c r="M2" s="12">
        <v>36.84</v>
      </c>
      <c r="N2" s="12">
        <v>0</v>
      </c>
      <c r="O2" s="3"/>
    </row>
    <row r="3" spans="2:15" ht="12.75">
      <c r="B3" s="11" t="s">
        <v>2</v>
      </c>
      <c r="C3" s="12">
        <v>0</v>
      </c>
      <c r="D3" s="12">
        <v>0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3"/>
    </row>
    <row r="4" spans="2:15" ht="12.75">
      <c r="B4" s="11" t="s">
        <v>3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3"/>
    </row>
    <row r="5" spans="2:15" ht="12.75">
      <c r="B5" s="11" t="s">
        <v>58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3"/>
    </row>
    <row r="6" spans="2:15" ht="12.75">
      <c r="B6" s="11" t="s">
        <v>4</v>
      </c>
      <c r="C6" s="12">
        <v>1820.74</v>
      </c>
      <c r="D6" s="12">
        <v>1904.75</v>
      </c>
      <c r="E6" s="12">
        <v>2638.2</v>
      </c>
      <c r="F6" s="12">
        <v>3210.8</v>
      </c>
      <c r="G6" s="12">
        <v>3414.92</v>
      </c>
      <c r="H6" s="12">
        <v>1753.57</v>
      </c>
      <c r="I6" s="12">
        <v>2183.51</v>
      </c>
      <c r="J6" s="12">
        <v>2131.29</v>
      </c>
      <c r="K6" s="12">
        <v>1796.44</v>
      </c>
      <c r="L6" s="12">
        <v>2150.38</v>
      </c>
      <c r="M6" s="12">
        <v>1403.03</v>
      </c>
      <c r="N6" s="12">
        <v>2079.37</v>
      </c>
      <c r="O6" s="3"/>
    </row>
    <row r="7" spans="2:15" ht="12.75">
      <c r="B7" s="11" t="s">
        <v>7</v>
      </c>
      <c r="C7" s="12">
        <v>0</v>
      </c>
      <c r="D7" s="12">
        <v>0</v>
      </c>
      <c r="E7" s="12">
        <v>0</v>
      </c>
      <c r="F7" s="12">
        <v>248</v>
      </c>
      <c r="G7" s="12">
        <v>0</v>
      </c>
      <c r="H7" s="12">
        <v>40.4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3"/>
    </row>
    <row r="8" spans="2:15" ht="12.75">
      <c r="B8" s="11" t="s">
        <v>59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3"/>
    </row>
    <row r="9" spans="2:15" ht="12.75">
      <c r="B9" s="11" t="s">
        <v>60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3"/>
    </row>
    <row r="10" spans="2:15" ht="12.75">
      <c r="B10" s="11" t="s">
        <v>53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3"/>
    </row>
    <row r="11" spans="2:15" ht="12.75">
      <c r="B11" s="11" t="s">
        <v>5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3"/>
    </row>
    <row r="12" spans="2:15" ht="12.75">
      <c r="B12" s="11" t="s">
        <v>6</v>
      </c>
      <c r="C12" s="12">
        <v>0</v>
      </c>
      <c r="D12" s="12">
        <v>0</v>
      </c>
      <c r="E12" s="12">
        <v>10.15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35.95</v>
      </c>
      <c r="M12" s="12">
        <v>0</v>
      </c>
      <c r="N12" s="12">
        <v>35.99</v>
      </c>
      <c r="O12" s="3">
        <f>SUM(C12:N12)</f>
        <v>82.09</v>
      </c>
    </row>
    <row r="13" spans="2:15" ht="12.75">
      <c r="B13" s="11" t="s">
        <v>8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3"/>
    </row>
    <row r="14" spans="2:15" ht="12.75">
      <c r="B14" s="11" t="s">
        <v>9</v>
      </c>
      <c r="C14" s="12">
        <v>16.62</v>
      </c>
      <c r="D14" s="12">
        <v>0</v>
      </c>
      <c r="E14" s="12">
        <v>33.25</v>
      </c>
      <c r="F14" s="12">
        <v>13.85</v>
      </c>
      <c r="G14" s="12">
        <v>0.5</v>
      </c>
      <c r="H14" s="12">
        <v>0</v>
      </c>
      <c r="I14" s="12">
        <v>0</v>
      </c>
      <c r="J14" s="12">
        <v>16.62</v>
      </c>
      <c r="K14" s="12">
        <v>0</v>
      </c>
      <c r="L14" s="12">
        <v>8</v>
      </c>
      <c r="M14" s="12">
        <v>0</v>
      </c>
      <c r="N14" s="12">
        <v>0.5</v>
      </c>
      <c r="O14" s="3"/>
    </row>
    <row r="15" spans="2:15" ht="12.75">
      <c r="B15" s="11" t="s">
        <v>10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3"/>
    </row>
    <row r="16" spans="2:15" ht="12.75">
      <c r="B16" s="11" t="s">
        <v>11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3"/>
    </row>
    <row r="17" spans="2:15" ht="12.75">
      <c r="B17" s="11" t="s">
        <v>54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3"/>
    </row>
    <row r="18" spans="2:15" ht="12.75">
      <c r="B18" s="11" t="s">
        <v>12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3"/>
    </row>
    <row r="19" spans="2:15" ht="12.75">
      <c r="B19" s="11" t="s">
        <v>13</v>
      </c>
      <c r="C19" s="12">
        <v>42.65</v>
      </c>
      <c r="D19" s="12">
        <v>25.74</v>
      </c>
      <c r="E19" s="12">
        <v>5.9</v>
      </c>
      <c r="F19" s="12">
        <v>173.38</v>
      </c>
      <c r="G19" s="12">
        <v>40.34</v>
      </c>
      <c r="H19" s="12">
        <v>0</v>
      </c>
      <c r="I19" s="12">
        <v>1.34</v>
      </c>
      <c r="J19" s="12">
        <v>0</v>
      </c>
      <c r="K19" s="12">
        <v>10.18</v>
      </c>
      <c r="L19" s="12">
        <v>56.45</v>
      </c>
      <c r="M19" s="12">
        <v>130.05</v>
      </c>
      <c r="N19" s="12">
        <v>55.96</v>
      </c>
      <c r="O19" s="3"/>
    </row>
    <row r="20" spans="2:15" ht="12.75">
      <c r="B20" s="11" t="s">
        <v>14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3"/>
    </row>
    <row r="21" spans="2:15" ht="12.75">
      <c r="B21" s="11" t="s">
        <v>15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3"/>
    </row>
    <row r="22" spans="2:15" ht="12.75">
      <c r="B22" s="11" t="s">
        <v>16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3"/>
    </row>
    <row r="23" spans="2:15" ht="12.75">
      <c r="B23" s="11" t="s">
        <v>17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3"/>
    </row>
    <row r="24" spans="2:15" ht="12.75">
      <c r="B24" s="11" t="s">
        <v>18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3"/>
    </row>
    <row r="25" spans="2:15" ht="12.75">
      <c r="B25" s="11" t="s">
        <v>35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3"/>
    </row>
    <row r="26" spans="2:15" ht="12.75">
      <c r="B26" s="11" t="s">
        <v>19</v>
      </c>
      <c r="C26" s="12">
        <v>0</v>
      </c>
      <c r="D26" s="12">
        <v>0</v>
      </c>
      <c r="E26" s="12">
        <v>0</v>
      </c>
      <c r="F26" s="12">
        <v>0</v>
      </c>
      <c r="G26" s="12">
        <v>2129.55</v>
      </c>
      <c r="H26" s="12">
        <v>0</v>
      </c>
      <c r="I26" s="12">
        <v>0</v>
      </c>
      <c r="J26" s="12">
        <v>124</v>
      </c>
      <c r="K26" s="12">
        <v>0</v>
      </c>
      <c r="L26" s="12">
        <v>0</v>
      </c>
      <c r="M26" s="12">
        <v>0</v>
      </c>
      <c r="N26" s="12">
        <v>0</v>
      </c>
      <c r="O26" s="3"/>
    </row>
    <row r="27" spans="2:15" ht="12.75">
      <c r="B27" s="11" t="s">
        <v>61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3"/>
    </row>
    <row r="28" spans="2:15" ht="12.75">
      <c r="B28" s="11" t="s">
        <v>20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3"/>
    </row>
    <row r="29" spans="2:15" ht="12.75">
      <c r="B29" s="11" t="s">
        <v>62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3"/>
    </row>
    <row r="30" spans="2:15" ht="12.75">
      <c r="B30" s="11" t="s">
        <v>21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3"/>
    </row>
    <row r="31" spans="2:15" ht="12.75">
      <c r="B31" s="11" t="s">
        <v>63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3"/>
    </row>
    <row r="32" spans="2:15" ht="12.75">
      <c r="B32" s="11" t="s">
        <v>22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3"/>
    </row>
    <row r="33" spans="2:15" ht="12.75">
      <c r="B33" s="11" t="s">
        <v>55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3"/>
    </row>
    <row r="34" spans="2:15" ht="12.75">
      <c r="B34" s="11" t="s">
        <v>23</v>
      </c>
      <c r="C34" s="12">
        <v>2593.05</v>
      </c>
      <c r="D34" s="12">
        <v>2593.05</v>
      </c>
      <c r="E34" s="12">
        <v>2593.05</v>
      </c>
      <c r="F34" s="12">
        <v>2593.05</v>
      </c>
      <c r="G34" s="12">
        <v>3581.07</v>
      </c>
      <c r="H34" s="12">
        <v>2773.79</v>
      </c>
      <c r="I34" s="12">
        <v>2773.79</v>
      </c>
      <c r="J34" s="12">
        <v>2773.79</v>
      </c>
      <c r="K34" s="12">
        <v>2773.79</v>
      </c>
      <c r="L34" s="12">
        <v>2773.79</v>
      </c>
      <c r="M34" s="12">
        <v>2773.79</v>
      </c>
      <c r="N34" s="12">
        <v>2773.79</v>
      </c>
      <c r="O34" s="3"/>
    </row>
    <row r="35" spans="2:15" ht="12.75">
      <c r="B35" s="11" t="s">
        <v>24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3"/>
    </row>
    <row r="36" spans="2:15" ht="12.75">
      <c r="B36" s="11" t="s">
        <v>25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3"/>
    </row>
    <row r="37" spans="2:15" ht="12.75">
      <c r="B37" s="11" t="s">
        <v>26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3"/>
    </row>
    <row r="38" spans="2:15" ht="12.75">
      <c r="B38" s="11" t="s">
        <v>27</v>
      </c>
      <c r="C38" s="12">
        <v>68851.11</v>
      </c>
      <c r="D38" s="12">
        <v>73529.65</v>
      </c>
      <c r="E38" s="12">
        <v>65722.28</v>
      </c>
      <c r="F38" s="12">
        <v>64083.42</v>
      </c>
      <c r="G38" s="12">
        <v>68729.32</v>
      </c>
      <c r="H38" s="12">
        <v>79755.76</v>
      </c>
      <c r="I38" s="12">
        <v>92948.08</v>
      </c>
      <c r="J38" s="12">
        <v>67903.71</v>
      </c>
      <c r="K38" s="12">
        <v>66982.39</v>
      </c>
      <c r="L38" s="12">
        <v>66678.53</v>
      </c>
      <c r="M38" s="12">
        <v>65080.42</v>
      </c>
      <c r="N38" s="12">
        <v>64950.3</v>
      </c>
      <c r="O38" s="3"/>
    </row>
    <row r="39" spans="2:15" ht="12.75">
      <c r="B39" s="11" t="s">
        <v>65</v>
      </c>
      <c r="C39" s="12">
        <f>C38*33%</f>
        <v>22720.8663</v>
      </c>
      <c r="D39" s="12">
        <f aca="true" t="shared" si="0" ref="D39:N39">D38*33%</f>
        <v>24264.784499999998</v>
      </c>
      <c r="E39" s="12">
        <f t="shared" si="0"/>
        <v>21688.3524</v>
      </c>
      <c r="F39" s="12">
        <f t="shared" si="0"/>
        <v>21147.5286</v>
      </c>
      <c r="G39" s="12">
        <f t="shared" si="0"/>
        <v>22680.675600000002</v>
      </c>
      <c r="H39" s="12">
        <f t="shared" si="0"/>
        <v>26319.4008</v>
      </c>
      <c r="I39" s="12">
        <f t="shared" si="0"/>
        <v>30672.866400000003</v>
      </c>
      <c r="J39" s="12">
        <f t="shared" si="0"/>
        <v>22408.2243</v>
      </c>
      <c r="K39" s="12">
        <f t="shared" si="0"/>
        <v>22104.188700000002</v>
      </c>
      <c r="L39" s="12">
        <f t="shared" si="0"/>
        <v>22003.9149</v>
      </c>
      <c r="M39" s="12">
        <f t="shared" si="0"/>
        <v>21476.5386</v>
      </c>
      <c r="N39" s="12">
        <f t="shared" si="0"/>
        <v>21433.599000000002</v>
      </c>
      <c r="O39" s="3"/>
    </row>
    <row r="40" spans="2:15" ht="12.75">
      <c r="B40" s="11" t="s">
        <v>36</v>
      </c>
      <c r="C40" s="12">
        <v>3495.22</v>
      </c>
      <c r="D40" s="12">
        <v>3495.22</v>
      </c>
      <c r="E40" s="12">
        <v>3557.16</v>
      </c>
      <c r="F40" s="12">
        <v>3557.16</v>
      </c>
      <c r="G40" s="12">
        <v>3557.16</v>
      </c>
      <c r="H40" s="12">
        <v>3722.82</v>
      </c>
      <c r="I40" s="12">
        <v>4849.89</v>
      </c>
      <c r="J40" s="12">
        <v>3722.82</v>
      </c>
      <c r="K40" s="12">
        <v>3722.82</v>
      </c>
      <c r="L40" s="12">
        <v>3722.82</v>
      </c>
      <c r="M40" s="12">
        <v>4963.73</v>
      </c>
      <c r="N40" s="12">
        <v>3722.82</v>
      </c>
      <c r="O40" s="3"/>
    </row>
    <row r="41" spans="2:15" ht="12.75">
      <c r="B41" s="11" t="s">
        <v>28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3"/>
    </row>
    <row r="42" spans="2:15" ht="12.75">
      <c r="B42" s="11" t="s">
        <v>37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3"/>
    </row>
    <row r="43" spans="2:15" ht="12.75">
      <c r="B43" s="11" t="s">
        <v>29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3"/>
    </row>
    <row r="44" spans="2:15" ht="12.75">
      <c r="B44" s="11" t="s">
        <v>30</v>
      </c>
      <c r="C44" s="12">
        <v>494.24</v>
      </c>
      <c r="D44" s="12">
        <v>583.57</v>
      </c>
      <c r="E44" s="12">
        <v>483.14</v>
      </c>
      <c r="F44" s="12">
        <v>476.25</v>
      </c>
      <c r="G44" s="12">
        <v>614.64</v>
      </c>
      <c r="H44" s="12">
        <v>532.11</v>
      </c>
      <c r="I44" s="12">
        <v>490.7</v>
      </c>
      <c r="J44" s="12">
        <v>588.16</v>
      </c>
      <c r="K44" s="12">
        <v>542.64</v>
      </c>
      <c r="L44" s="12">
        <v>504.2</v>
      </c>
      <c r="M44" s="12">
        <v>498.31</v>
      </c>
      <c r="N44" s="12">
        <v>548.02</v>
      </c>
      <c r="O44" s="3"/>
    </row>
    <row r="45" spans="2:15" ht="12.75">
      <c r="B45" s="11" t="s">
        <v>56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3"/>
    </row>
    <row r="46" spans="2:15" ht="12.75">
      <c r="B46" s="11" t="s">
        <v>31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3"/>
    </row>
    <row r="47" spans="2:15" s="2" customFormat="1" ht="12.75">
      <c r="B47" s="11" t="s">
        <v>34</v>
      </c>
      <c r="C47" s="12">
        <v>0</v>
      </c>
      <c r="D47" s="12">
        <v>0</v>
      </c>
      <c r="E47" s="12">
        <v>1396</v>
      </c>
      <c r="F47" s="12">
        <v>1785</v>
      </c>
      <c r="G47" s="12">
        <v>0</v>
      </c>
      <c r="H47" s="12">
        <v>1193.81</v>
      </c>
      <c r="I47" s="12">
        <v>1826.45</v>
      </c>
      <c r="J47" s="12">
        <v>3545.8</v>
      </c>
      <c r="K47" s="12">
        <v>0</v>
      </c>
      <c r="L47" s="12">
        <v>0</v>
      </c>
      <c r="M47" s="12">
        <v>0</v>
      </c>
      <c r="N47" s="12">
        <v>1414.77</v>
      </c>
      <c r="O47" s="4"/>
    </row>
    <row r="48" spans="2:14" ht="12.75">
      <c r="B48" s="11" t="s">
        <v>32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</row>
    <row r="49" spans="2:14" ht="12.75">
      <c r="B49" s="13" t="s">
        <v>33</v>
      </c>
      <c r="C49" s="14">
        <f>SUM(C2:C48)</f>
        <v>100034.49630000001</v>
      </c>
      <c r="D49" s="14">
        <f aca="true" t="shared" si="1" ref="D49:N49">SUM(D2:D48)</f>
        <v>106456.15449999999</v>
      </c>
      <c r="E49" s="14">
        <f t="shared" si="1"/>
        <v>98127.48240000001</v>
      </c>
      <c r="F49" s="14">
        <f t="shared" si="1"/>
        <v>97288.43860000001</v>
      </c>
      <c r="G49" s="14">
        <f t="shared" si="1"/>
        <v>104748.17560000002</v>
      </c>
      <c r="H49" s="14">
        <f t="shared" si="1"/>
        <v>116091.6608</v>
      </c>
      <c r="I49" s="14">
        <f t="shared" si="1"/>
        <v>135809.31640000004</v>
      </c>
      <c r="J49" s="14">
        <f t="shared" si="1"/>
        <v>103214.41430000002</v>
      </c>
      <c r="K49" s="14">
        <f t="shared" si="1"/>
        <v>97932.44870000001</v>
      </c>
      <c r="L49" s="14">
        <f t="shared" si="1"/>
        <v>97956.0249</v>
      </c>
      <c r="M49" s="14">
        <f t="shared" si="1"/>
        <v>96362.7086</v>
      </c>
      <c r="N49" s="14">
        <f t="shared" si="1"/>
        <v>97015.11900000002</v>
      </c>
    </row>
  </sheetData>
  <sheetProtection/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  <headerFooter alignWithMargins="0">
    <oddHeader>&amp;C&amp;"Arial,Negrito"&amp;12 255 - TRANSPORTES - 2012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B1">
      <pane ySplit="1" topLeftCell="A22" activePane="bottomLeft" state="frozen"/>
      <selection pane="topLeft" activeCell="A1" sqref="A1"/>
      <selection pane="bottomLeft" activeCell="N45" sqref="N45"/>
    </sheetView>
  </sheetViews>
  <sheetFormatPr defaultColWidth="9.140625" defaultRowHeight="12.75"/>
  <cols>
    <col min="1" max="1" width="0.13671875" style="0" customWidth="1"/>
    <col min="2" max="2" width="26.00390625" style="0" customWidth="1"/>
    <col min="3" max="14" width="9.7109375" style="0" customWidth="1"/>
  </cols>
  <sheetData>
    <row r="1" spans="1:14" ht="12.75">
      <c r="A1" t="s">
        <v>44</v>
      </c>
      <c r="B1" s="9" t="s">
        <v>0</v>
      </c>
      <c r="C1" s="10">
        <v>40909</v>
      </c>
      <c r="D1" s="10">
        <v>40940</v>
      </c>
      <c r="E1" s="10">
        <v>40969</v>
      </c>
      <c r="F1" s="10">
        <v>41000</v>
      </c>
      <c r="G1" s="10">
        <v>41030</v>
      </c>
      <c r="H1" s="10">
        <v>41061</v>
      </c>
      <c r="I1" s="10">
        <v>41091</v>
      </c>
      <c r="J1" s="10">
        <v>41122</v>
      </c>
      <c r="K1" s="10">
        <v>41153</v>
      </c>
      <c r="L1" s="10">
        <v>41183</v>
      </c>
      <c r="M1" s="10">
        <v>41214</v>
      </c>
      <c r="N1" s="10">
        <v>41244</v>
      </c>
    </row>
    <row r="2" spans="2:15" ht="12.75">
      <c r="B2" s="11" t="s">
        <v>1</v>
      </c>
      <c r="C2" s="12">
        <v>0</v>
      </c>
      <c r="D2" s="12">
        <v>73.69</v>
      </c>
      <c r="E2" s="12">
        <v>0</v>
      </c>
      <c r="F2" s="12">
        <v>0</v>
      </c>
      <c r="G2" s="12">
        <v>0</v>
      </c>
      <c r="H2" s="12">
        <v>62.69</v>
      </c>
      <c r="I2" s="12">
        <v>73.69</v>
      </c>
      <c r="J2" s="12">
        <v>0</v>
      </c>
      <c r="K2" s="12">
        <v>0</v>
      </c>
      <c r="L2" s="12">
        <v>0</v>
      </c>
      <c r="M2" s="12">
        <v>95.69</v>
      </c>
      <c r="N2" s="12">
        <v>0</v>
      </c>
      <c r="O2" s="3"/>
    </row>
    <row r="3" spans="2:15" ht="12.75">
      <c r="B3" s="11" t="s">
        <v>2</v>
      </c>
      <c r="C3" s="12">
        <v>0</v>
      </c>
      <c r="D3" s="12">
        <v>0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3"/>
    </row>
    <row r="4" spans="2:15" ht="12.75">
      <c r="B4" s="11" t="s">
        <v>3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3"/>
    </row>
    <row r="5" spans="2:15" ht="12.75">
      <c r="B5" s="11" t="s">
        <v>58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3"/>
    </row>
    <row r="6" spans="2:15" ht="12.75">
      <c r="B6" s="11" t="s">
        <v>4</v>
      </c>
      <c r="C6" s="12">
        <v>1934.54</v>
      </c>
      <c r="D6" s="12">
        <v>2126.44</v>
      </c>
      <c r="E6" s="12">
        <v>2284.39</v>
      </c>
      <c r="F6" s="12">
        <v>1239.55</v>
      </c>
      <c r="G6" s="12">
        <v>1931.7</v>
      </c>
      <c r="H6" s="12">
        <v>2142.22</v>
      </c>
      <c r="I6" s="12">
        <v>2469.78</v>
      </c>
      <c r="J6" s="12">
        <v>3691.36</v>
      </c>
      <c r="K6" s="12">
        <v>2653.59</v>
      </c>
      <c r="L6" s="12">
        <v>2778.09</v>
      </c>
      <c r="M6" s="12">
        <v>2715.53</v>
      </c>
      <c r="N6" s="12">
        <v>2504.99</v>
      </c>
      <c r="O6" s="3"/>
    </row>
    <row r="7" spans="2:15" ht="12.75">
      <c r="B7" s="11" t="s">
        <v>7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3"/>
    </row>
    <row r="8" spans="2:15" ht="12.75">
      <c r="B8" s="11" t="s">
        <v>59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3"/>
    </row>
    <row r="9" spans="2:15" ht="12.75">
      <c r="B9" s="11" t="s">
        <v>60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3"/>
    </row>
    <row r="10" spans="2:15" ht="12.75">
      <c r="B10" s="11" t="s">
        <v>53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3"/>
    </row>
    <row r="11" spans="2:15" ht="12.75">
      <c r="B11" s="11" t="s">
        <v>5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3"/>
    </row>
    <row r="12" spans="2:15" ht="12.75">
      <c r="B12" s="11" t="s">
        <v>6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3"/>
    </row>
    <row r="13" spans="2:15" ht="12.75">
      <c r="B13" s="11" t="s">
        <v>8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3"/>
    </row>
    <row r="14" spans="2:15" ht="12.75">
      <c r="B14" s="11" t="s">
        <v>9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3"/>
    </row>
    <row r="15" spans="2:15" ht="12.75">
      <c r="B15" s="11" t="s">
        <v>10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3"/>
    </row>
    <row r="16" spans="2:15" ht="12.75">
      <c r="B16" s="11" t="s">
        <v>11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3"/>
    </row>
    <row r="17" spans="2:15" ht="12.75">
      <c r="B17" s="11" t="s">
        <v>54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3"/>
    </row>
    <row r="18" spans="2:15" ht="12.75">
      <c r="B18" s="11" t="s">
        <v>12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3"/>
    </row>
    <row r="19" spans="2:15" ht="12.75">
      <c r="B19" s="11" t="s">
        <v>13</v>
      </c>
      <c r="C19" s="12">
        <v>25.59</v>
      </c>
      <c r="D19" s="12">
        <v>0</v>
      </c>
      <c r="E19" s="12">
        <v>0</v>
      </c>
      <c r="F19" s="12">
        <v>37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208.82</v>
      </c>
      <c r="O19" s="3"/>
    </row>
    <row r="20" spans="2:15" ht="12.75">
      <c r="B20" s="11" t="s">
        <v>14</v>
      </c>
      <c r="C20" s="12">
        <v>0</v>
      </c>
      <c r="D20" s="12">
        <v>0</v>
      </c>
      <c r="E20" s="12">
        <v>0</v>
      </c>
      <c r="F20" s="12">
        <v>8.96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3"/>
    </row>
    <row r="21" spans="2:15" ht="12.75">
      <c r="B21" s="11" t="s">
        <v>15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3"/>
    </row>
    <row r="22" spans="2:15" ht="12.75">
      <c r="B22" s="11" t="s">
        <v>16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3"/>
    </row>
    <row r="23" spans="2:15" ht="12.75">
      <c r="B23" s="11" t="s">
        <v>17</v>
      </c>
      <c r="C23" s="12">
        <v>1563.35</v>
      </c>
      <c r="D23" s="12">
        <v>3858.73</v>
      </c>
      <c r="E23" s="12">
        <v>6224.91</v>
      </c>
      <c r="F23" s="12">
        <v>4472.41</v>
      </c>
      <c r="G23" s="12">
        <v>4332.3</v>
      </c>
      <c r="H23" s="12">
        <v>9691.33</v>
      </c>
      <c r="I23" s="12">
        <v>21720.73</v>
      </c>
      <c r="J23" s="12">
        <v>18244.62</v>
      </c>
      <c r="K23" s="12">
        <v>0</v>
      </c>
      <c r="L23" s="12">
        <v>1816.18</v>
      </c>
      <c r="M23" s="12">
        <v>4488.86</v>
      </c>
      <c r="N23" s="12">
        <v>0</v>
      </c>
      <c r="O23" s="3"/>
    </row>
    <row r="24" spans="2:15" ht="12.75">
      <c r="B24" s="11" t="s">
        <v>18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3"/>
    </row>
    <row r="25" spans="2:15" ht="12.75">
      <c r="B25" s="11" t="s">
        <v>35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3"/>
    </row>
    <row r="26" spans="2:15" ht="12.75">
      <c r="B26" s="11" t="s">
        <v>19</v>
      </c>
      <c r="C26" s="12">
        <v>0</v>
      </c>
      <c r="D26" s="12">
        <v>0</v>
      </c>
      <c r="E26" s="12">
        <v>0</v>
      </c>
      <c r="F26" s="12">
        <v>32.03</v>
      </c>
      <c r="G26" s="12">
        <v>0</v>
      </c>
      <c r="H26" s="12">
        <v>0</v>
      </c>
      <c r="I26" s="12">
        <v>887.33</v>
      </c>
      <c r="J26" s="12">
        <v>0</v>
      </c>
      <c r="K26" s="12">
        <v>0</v>
      </c>
      <c r="L26" s="12">
        <v>0</v>
      </c>
      <c r="M26" s="12">
        <v>0</v>
      </c>
      <c r="N26" s="12">
        <v>816.59</v>
      </c>
      <c r="O26" s="3"/>
    </row>
    <row r="27" spans="2:15" ht="12.75">
      <c r="B27" s="11" t="s">
        <v>61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3"/>
    </row>
    <row r="28" spans="2:15" ht="12.75">
      <c r="B28" s="11" t="s">
        <v>20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3"/>
    </row>
    <row r="29" spans="2:15" ht="12.75">
      <c r="B29" s="11" t="s">
        <v>62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3"/>
    </row>
    <row r="30" spans="2:15" ht="12.75">
      <c r="B30" s="11" t="s">
        <v>21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3"/>
    </row>
    <row r="31" spans="2:15" ht="12.75">
      <c r="B31" s="11" t="s">
        <v>63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3"/>
    </row>
    <row r="32" spans="2:15" ht="12.75">
      <c r="B32" s="11" t="s">
        <v>22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3"/>
    </row>
    <row r="33" spans="2:15" ht="12.75">
      <c r="B33" s="11" t="s">
        <v>55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3"/>
    </row>
    <row r="34" spans="2:15" ht="12.75">
      <c r="B34" s="11" t="s">
        <v>23</v>
      </c>
      <c r="C34" s="12">
        <v>2593.05</v>
      </c>
      <c r="D34" s="12">
        <v>2593.05</v>
      </c>
      <c r="E34" s="12">
        <v>2593.05</v>
      </c>
      <c r="F34" s="12">
        <v>2593.05</v>
      </c>
      <c r="G34" s="12">
        <v>3581.07</v>
      </c>
      <c r="H34" s="12">
        <v>2773.79</v>
      </c>
      <c r="I34" s="12">
        <v>2773.79</v>
      </c>
      <c r="J34" s="12">
        <v>2773.79</v>
      </c>
      <c r="K34" s="12">
        <v>2773.79</v>
      </c>
      <c r="L34" s="12">
        <v>2773.79</v>
      </c>
      <c r="M34" s="12">
        <v>2773.79</v>
      </c>
      <c r="N34" s="12">
        <v>2773.79</v>
      </c>
      <c r="O34" s="3"/>
    </row>
    <row r="35" spans="2:15" ht="12.75">
      <c r="B35" s="11" t="s">
        <v>24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3"/>
    </row>
    <row r="36" spans="2:15" ht="12.75">
      <c r="B36" s="11" t="s">
        <v>25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3"/>
    </row>
    <row r="37" spans="2:15" ht="12.75">
      <c r="B37" s="11" t="s">
        <v>26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3"/>
    </row>
    <row r="38" spans="2:15" ht="12.75">
      <c r="B38" s="11" t="s">
        <v>27</v>
      </c>
      <c r="C38" s="12">
        <v>47691.77</v>
      </c>
      <c r="D38" s="12">
        <v>55870.23</v>
      </c>
      <c r="E38" s="12">
        <v>50897.02</v>
      </c>
      <c r="F38" s="12">
        <v>49585.46</v>
      </c>
      <c r="G38" s="12">
        <v>38501.26</v>
      </c>
      <c r="H38" s="12">
        <v>36407.47</v>
      </c>
      <c r="I38" s="12">
        <v>41257.64</v>
      </c>
      <c r="J38" s="12">
        <v>34238.07</v>
      </c>
      <c r="K38" s="12">
        <v>40184.98</v>
      </c>
      <c r="L38" s="12">
        <v>33657.42</v>
      </c>
      <c r="M38" s="12">
        <v>39052.62</v>
      </c>
      <c r="N38" s="12">
        <v>37933.74</v>
      </c>
      <c r="O38" s="3"/>
    </row>
    <row r="39" spans="2:15" ht="12.75">
      <c r="B39" s="11" t="s">
        <v>65</v>
      </c>
      <c r="C39" s="12">
        <f>C38*33%</f>
        <v>15738.284099999999</v>
      </c>
      <c r="D39" s="12">
        <f aca="true" t="shared" si="0" ref="D39:N39">D38*33%</f>
        <v>18437.175900000002</v>
      </c>
      <c r="E39" s="12">
        <f t="shared" si="0"/>
        <v>16796.0166</v>
      </c>
      <c r="F39" s="12">
        <f t="shared" si="0"/>
        <v>16363.2018</v>
      </c>
      <c r="G39" s="12">
        <f t="shared" si="0"/>
        <v>12705.4158</v>
      </c>
      <c r="H39" s="12">
        <f t="shared" si="0"/>
        <v>12014.465100000001</v>
      </c>
      <c r="I39" s="12">
        <f t="shared" si="0"/>
        <v>13615.021200000001</v>
      </c>
      <c r="J39" s="12">
        <f t="shared" si="0"/>
        <v>11298.563100000001</v>
      </c>
      <c r="K39" s="12">
        <f t="shared" si="0"/>
        <v>13261.043400000002</v>
      </c>
      <c r="L39" s="12">
        <f t="shared" si="0"/>
        <v>11106.9486</v>
      </c>
      <c r="M39" s="12">
        <f t="shared" si="0"/>
        <v>12887.3646</v>
      </c>
      <c r="N39" s="12">
        <f t="shared" si="0"/>
        <v>12518.1342</v>
      </c>
      <c r="O39" s="3"/>
    </row>
    <row r="40" spans="2:15" ht="12.75">
      <c r="B40" s="11" t="s">
        <v>36</v>
      </c>
      <c r="C40" s="12">
        <v>19556.97</v>
      </c>
      <c r="D40" s="12">
        <v>15129.14</v>
      </c>
      <c r="E40" s="12">
        <v>16557.83</v>
      </c>
      <c r="F40" s="12">
        <v>15129.14</v>
      </c>
      <c r="G40" s="12">
        <v>17457.3</v>
      </c>
      <c r="H40" s="12">
        <v>18254.98</v>
      </c>
      <c r="I40" s="12">
        <v>10729.35</v>
      </c>
      <c r="J40" s="12">
        <v>10603.03</v>
      </c>
      <c r="K40" s="12">
        <v>12182.65</v>
      </c>
      <c r="L40" s="12">
        <v>13443.3</v>
      </c>
      <c r="M40" s="12">
        <v>14335.9</v>
      </c>
      <c r="N40" s="12">
        <v>11465.69</v>
      </c>
      <c r="O40" s="3"/>
    </row>
    <row r="41" spans="2:15" ht="12.75">
      <c r="B41" s="11" t="s">
        <v>28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3"/>
    </row>
    <row r="42" spans="2:15" ht="12.75">
      <c r="B42" s="11" t="s">
        <v>37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3"/>
    </row>
    <row r="43" spans="2:15" ht="12.75">
      <c r="B43" s="11" t="s">
        <v>29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3"/>
    </row>
    <row r="44" spans="2:15" ht="12.75">
      <c r="B44" s="11" t="s">
        <v>30</v>
      </c>
      <c r="C44" s="12">
        <v>804.88</v>
      </c>
      <c r="D44" s="12">
        <v>893.96</v>
      </c>
      <c r="E44" s="12">
        <v>803.78</v>
      </c>
      <c r="F44" s="12">
        <v>933.05</v>
      </c>
      <c r="G44" s="12">
        <v>978.52</v>
      </c>
      <c r="H44" s="12">
        <v>739.27</v>
      </c>
      <c r="I44" s="12">
        <v>786.43</v>
      </c>
      <c r="J44" s="12">
        <v>757.5</v>
      </c>
      <c r="K44" s="12">
        <v>868.38</v>
      </c>
      <c r="L44" s="12">
        <v>835.47</v>
      </c>
      <c r="M44" s="12">
        <v>711.63</v>
      </c>
      <c r="N44" s="12">
        <v>828.93</v>
      </c>
      <c r="O44" s="3"/>
    </row>
    <row r="45" spans="2:15" ht="12.75">
      <c r="B45" s="11" t="s">
        <v>56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3"/>
    </row>
    <row r="46" spans="2:15" ht="12.75">
      <c r="B46" s="11" t="s">
        <v>31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3"/>
    </row>
    <row r="47" spans="2:15" ht="12.75">
      <c r="B47" s="11" t="s">
        <v>34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559.6</v>
      </c>
      <c r="K47" s="12">
        <v>0</v>
      </c>
      <c r="L47" s="12">
        <v>0</v>
      </c>
      <c r="M47" s="12">
        <v>0</v>
      </c>
      <c r="N47" s="12">
        <v>0</v>
      </c>
      <c r="O47" s="3"/>
    </row>
    <row r="48" spans="2:14" ht="12.75">
      <c r="B48" s="11" t="s">
        <v>32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</row>
    <row r="49" spans="2:14" ht="12.75">
      <c r="B49" s="13" t="s">
        <v>33</v>
      </c>
      <c r="C49" s="14">
        <f>SUM(C2:C48)</f>
        <v>89908.4341</v>
      </c>
      <c r="D49" s="14">
        <f aca="true" t="shared" si="1" ref="D49:N49">SUM(D2:D48)</f>
        <v>98982.4159</v>
      </c>
      <c r="E49" s="14">
        <f t="shared" si="1"/>
        <v>96156.9966</v>
      </c>
      <c r="F49" s="14">
        <f t="shared" si="1"/>
        <v>90393.8518</v>
      </c>
      <c r="G49" s="14">
        <f t="shared" si="1"/>
        <v>79487.56580000001</v>
      </c>
      <c r="H49" s="14">
        <f t="shared" si="1"/>
        <v>82086.2151</v>
      </c>
      <c r="I49" s="14">
        <f t="shared" si="1"/>
        <v>94313.76120000001</v>
      </c>
      <c r="J49" s="14">
        <f t="shared" si="1"/>
        <v>82166.5331</v>
      </c>
      <c r="K49" s="14">
        <f t="shared" si="1"/>
        <v>71924.43340000001</v>
      </c>
      <c r="L49" s="14">
        <f t="shared" si="1"/>
        <v>66411.1986</v>
      </c>
      <c r="M49" s="14">
        <f t="shared" si="1"/>
        <v>77061.3846</v>
      </c>
      <c r="N49" s="14">
        <f t="shared" si="1"/>
        <v>69050.68419999999</v>
      </c>
    </row>
  </sheetData>
  <sheetProtection/>
  <printOptions horizontalCentered="1" vertic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  <headerFooter alignWithMargins="0">
    <oddHeader>&amp;C&amp;"Arial,Negrito"&amp;12 0265 - MANUTENÇÃO - 2012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acesso</dc:creator>
  <cp:keywords/>
  <dc:description/>
  <cp:lastModifiedBy>1182668</cp:lastModifiedBy>
  <cp:lastPrinted>2013-07-03T14:34:56Z</cp:lastPrinted>
  <dcterms:created xsi:type="dcterms:W3CDTF">2009-03-16T18:04:12Z</dcterms:created>
  <dcterms:modified xsi:type="dcterms:W3CDTF">2013-07-03T14:35:01Z</dcterms:modified>
  <cp:category/>
  <cp:version/>
  <cp:contentType/>
  <cp:contentStatus/>
</cp:coreProperties>
</file>